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-Cat Information\2022.11.10 - V-Cat Council Meeting\Shared during the meeting\"/>
    </mc:Choice>
  </mc:AlternateContent>
  <xr:revisionPtr revIDLastSave="0" documentId="13_ncr:1_{F4FC41E2-3A33-46D4-8260-A9D9F24122B2}" xr6:coauthVersionLast="47" xr6:coauthVersionMax="47" xr10:uidLastSave="{00000000-0000-0000-0000-000000000000}"/>
  <workbookProtection lockStructure="1"/>
  <bookViews>
    <workbookView xWindow="-103" yWindow="-103" windowWidth="16663" windowHeight="9017" xr2:uid="{D962C6B6-B3A4-41C0-BC53-F628B430AAE9}"/>
  </bookViews>
  <sheets>
    <sheet name="2023 Weighted Vote" sheetId="1" r:id="rId1"/>
    <sheet name="3 Year V-Cat Share" sheetId="2" r:id="rId2"/>
    <sheet name="3 Year Sent_Reciev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3" l="1"/>
  <c r="P25" i="3"/>
  <c r="O25" i="3"/>
  <c r="B28" i="1"/>
  <c r="H28" i="1" l="1"/>
  <c r="Q3" i="3"/>
  <c r="P3" i="3"/>
  <c r="P4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3" i="3"/>
  <c r="O3" i="3"/>
  <c r="O4" i="3"/>
  <c r="H28" i="3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" i="2"/>
  <c r="AB27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" i="2"/>
  <c r="T27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" i="2"/>
  <c r="U27" i="2" l="1"/>
  <c r="S27" i="2"/>
  <c r="W26" i="2"/>
  <c r="X26" i="2" s="1"/>
  <c r="W22" i="2"/>
  <c r="X22" i="2" s="1"/>
  <c r="W20" i="2"/>
  <c r="X20" i="2" s="1"/>
  <c r="W18" i="2"/>
  <c r="X18" i="2" s="1"/>
  <c r="W16" i="2"/>
  <c r="X16" i="2" s="1"/>
  <c r="W14" i="2"/>
  <c r="X14" i="2" s="1"/>
  <c r="W12" i="2"/>
  <c r="X12" i="2" s="1"/>
  <c r="W10" i="2"/>
  <c r="X10" i="2" s="1"/>
  <c r="W8" i="2"/>
  <c r="X8" i="2" s="1"/>
  <c r="W6" i="2"/>
  <c r="X6" i="2" s="1"/>
  <c r="W4" i="2"/>
  <c r="X4" i="2" s="1"/>
  <c r="W2" i="2"/>
  <c r="X2" i="2" s="1"/>
  <c r="W3" i="2" l="1"/>
  <c r="X3" i="2" s="1"/>
  <c r="W7" i="2"/>
  <c r="X7" i="2" s="1"/>
  <c r="W11" i="2"/>
  <c r="X11" i="2" s="1"/>
  <c r="W15" i="2"/>
  <c r="X15" i="2" s="1"/>
  <c r="W19" i="2"/>
  <c r="X19" i="2" s="1"/>
  <c r="W23" i="2"/>
  <c r="X23" i="2" s="1"/>
  <c r="W27" i="2"/>
  <c r="W24" i="2"/>
  <c r="X24" i="2" s="1"/>
  <c r="W5" i="2"/>
  <c r="X5" i="2" s="1"/>
  <c r="W9" i="2"/>
  <c r="X9" i="2" s="1"/>
  <c r="W13" i="2"/>
  <c r="X13" i="2" s="1"/>
  <c r="W17" i="2"/>
  <c r="X17" i="2" s="1"/>
  <c r="W21" i="2"/>
  <c r="X21" i="2" s="1"/>
  <c r="W25" i="2"/>
  <c r="X25" i="2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" i="1"/>
  <c r="G28" i="3"/>
  <c r="M27" i="2"/>
  <c r="N27" i="2" s="1"/>
  <c r="K27" i="2"/>
  <c r="L27" i="2" s="1"/>
  <c r="N26" i="2"/>
  <c r="L26" i="2"/>
  <c r="N25" i="2"/>
  <c r="L25" i="2"/>
  <c r="N24" i="2"/>
  <c r="L24" i="2"/>
  <c r="N23" i="2"/>
  <c r="L23" i="2"/>
  <c r="N22" i="2"/>
  <c r="L22" i="2"/>
  <c r="N21" i="2"/>
  <c r="L21" i="2"/>
  <c r="O21" i="2" s="1"/>
  <c r="P21" i="2" s="1"/>
  <c r="N20" i="2"/>
  <c r="L20" i="2"/>
  <c r="O20" i="2" s="1"/>
  <c r="P20" i="2" s="1"/>
  <c r="N19" i="2"/>
  <c r="L19" i="2"/>
  <c r="N18" i="2"/>
  <c r="L18" i="2"/>
  <c r="O18" i="2" s="1"/>
  <c r="P18" i="2" s="1"/>
  <c r="N17" i="2"/>
  <c r="L17" i="2"/>
  <c r="O17" i="2" s="1"/>
  <c r="P17" i="2" s="1"/>
  <c r="N16" i="2"/>
  <c r="L16" i="2"/>
  <c r="O16" i="2" s="1"/>
  <c r="P16" i="2" s="1"/>
  <c r="N15" i="2"/>
  <c r="L15" i="2"/>
  <c r="N14" i="2"/>
  <c r="L14" i="2"/>
  <c r="N13" i="2"/>
  <c r="L13" i="2"/>
  <c r="O13" i="2" s="1"/>
  <c r="P13" i="2" s="1"/>
  <c r="N12" i="2"/>
  <c r="L12" i="2"/>
  <c r="N11" i="2"/>
  <c r="L11" i="2"/>
  <c r="N10" i="2"/>
  <c r="L10" i="2"/>
  <c r="O10" i="2" s="1"/>
  <c r="P10" i="2" s="1"/>
  <c r="N9" i="2"/>
  <c r="L9" i="2"/>
  <c r="O9" i="2" s="1"/>
  <c r="P9" i="2" s="1"/>
  <c r="N8" i="2"/>
  <c r="L8" i="2"/>
  <c r="O8" i="2" s="1"/>
  <c r="P8" i="2" s="1"/>
  <c r="N7" i="2"/>
  <c r="L7" i="2"/>
  <c r="N6" i="2"/>
  <c r="L6" i="2"/>
  <c r="O6" i="2" s="1"/>
  <c r="P6" i="2" s="1"/>
  <c r="N5" i="2"/>
  <c r="L5" i="2"/>
  <c r="O5" i="2" s="1"/>
  <c r="P5" i="2" s="1"/>
  <c r="N4" i="2"/>
  <c r="L4" i="2"/>
  <c r="O4" i="2" s="1"/>
  <c r="P4" i="2" s="1"/>
  <c r="N3" i="2"/>
  <c r="L3" i="2"/>
  <c r="O3" i="2" s="1"/>
  <c r="P3" i="2" s="1"/>
  <c r="N2" i="2"/>
  <c r="L2" i="2"/>
  <c r="O2" i="2" s="1"/>
  <c r="P2" i="2" s="1"/>
  <c r="X27" i="2" l="1"/>
  <c r="O25" i="2"/>
  <c r="P25" i="2" s="1"/>
  <c r="O7" i="2"/>
  <c r="P7" i="2" s="1"/>
  <c r="O11" i="2"/>
  <c r="P11" i="2" s="1"/>
  <c r="O15" i="2"/>
  <c r="P15" i="2" s="1"/>
  <c r="O23" i="2"/>
  <c r="P23" i="2" s="1"/>
  <c r="O22" i="2"/>
  <c r="P22" i="2" s="1"/>
  <c r="O12" i="2"/>
  <c r="P12" i="2" s="1"/>
  <c r="O19" i="2"/>
  <c r="P19" i="2" s="1"/>
  <c r="O26" i="2"/>
  <c r="P26" i="2" s="1"/>
  <c r="O24" i="2"/>
  <c r="P24" i="2" s="1"/>
  <c r="O14" i="2"/>
  <c r="P14" i="2" s="1"/>
  <c r="O27" i="2"/>
  <c r="C28" i="3"/>
  <c r="B28" i="3"/>
  <c r="L28" i="3"/>
  <c r="J27" i="3"/>
  <c r="I27" i="3"/>
  <c r="K27" i="3" s="1"/>
  <c r="E27" i="3"/>
  <c r="D27" i="3"/>
  <c r="F27" i="3" s="1"/>
  <c r="O27" i="3"/>
  <c r="P27" i="3"/>
  <c r="J26" i="3"/>
  <c r="I26" i="3"/>
  <c r="K26" i="3" s="1"/>
  <c r="E26" i="3"/>
  <c r="D26" i="3"/>
  <c r="F26" i="3" s="1"/>
  <c r="O26" i="3"/>
  <c r="P26" i="3"/>
  <c r="J25" i="3"/>
  <c r="R25" i="3" s="1"/>
  <c r="I25" i="3"/>
  <c r="K25" i="3" s="1"/>
  <c r="J24" i="3"/>
  <c r="I24" i="3"/>
  <c r="K24" i="3" s="1"/>
  <c r="E24" i="3"/>
  <c r="D24" i="3"/>
  <c r="F24" i="3" s="1"/>
  <c r="O24" i="3"/>
  <c r="P24" i="3"/>
  <c r="J23" i="3"/>
  <c r="I23" i="3"/>
  <c r="K23" i="3" s="1"/>
  <c r="E23" i="3"/>
  <c r="D23" i="3"/>
  <c r="F23" i="3" s="1"/>
  <c r="O23" i="3"/>
  <c r="P23" i="3"/>
  <c r="J22" i="3"/>
  <c r="I22" i="3"/>
  <c r="K22" i="3" s="1"/>
  <c r="E22" i="3"/>
  <c r="D22" i="3"/>
  <c r="F22" i="3" s="1"/>
  <c r="O22" i="3"/>
  <c r="P22" i="3"/>
  <c r="J21" i="3"/>
  <c r="I21" i="3"/>
  <c r="K21" i="3" s="1"/>
  <c r="E21" i="3"/>
  <c r="D21" i="3"/>
  <c r="F21" i="3" s="1"/>
  <c r="O21" i="3"/>
  <c r="P21" i="3"/>
  <c r="J20" i="3"/>
  <c r="I20" i="3"/>
  <c r="K20" i="3" s="1"/>
  <c r="E20" i="3"/>
  <c r="D20" i="3"/>
  <c r="F20" i="3" s="1"/>
  <c r="O20" i="3"/>
  <c r="P20" i="3"/>
  <c r="J19" i="3"/>
  <c r="I19" i="3"/>
  <c r="K19" i="3" s="1"/>
  <c r="E19" i="3"/>
  <c r="D19" i="3"/>
  <c r="F19" i="3" s="1"/>
  <c r="O19" i="3"/>
  <c r="P19" i="3"/>
  <c r="J18" i="3"/>
  <c r="I18" i="3"/>
  <c r="K18" i="3" s="1"/>
  <c r="E18" i="3"/>
  <c r="D18" i="3"/>
  <c r="F18" i="3" s="1"/>
  <c r="O18" i="3"/>
  <c r="P18" i="3"/>
  <c r="J17" i="3"/>
  <c r="I17" i="3"/>
  <c r="K17" i="3" s="1"/>
  <c r="E17" i="3"/>
  <c r="D17" i="3"/>
  <c r="F17" i="3" s="1"/>
  <c r="O17" i="3"/>
  <c r="P17" i="3"/>
  <c r="J16" i="3"/>
  <c r="I16" i="3"/>
  <c r="K16" i="3" s="1"/>
  <c r="E16" i="3"/>
  <c r="D16" i="3"/>
  <c r="F16" i="3" s="1"/>
  <c r="O16" i="3"/>
  <c r="P16" i="3"/>
  <c r="J15" i="3"/>
  <c r="I15" i="3"/>
  <c r="K15" i="3" s="1"/>
  <c r="E15" i="3"/>
  <c r="D15" i="3"/>
  <c r="F15" i="3" s="1"/>
  <c r="O15" i="3"/>
  <c r="P15" i="3"/>
  <c r="J14" i="3"/>
  <c r="I14" i="3"/>
  <c r="K14" i="3" s="1"/>
  <c r="E14" i="3"/>
  <c r="D14" i="3"/>
  <c r="F14" i="3" s="1"/>
  <c r="O14" i="3"/>
  <c r="P14" i="3"/>
  <c r="J13" i="3"/>
  <c r="I13" i="3"/>
  <c r="K13" i="3" s="1"/>
  <c r="E13" i="3"/>
  <c r="D13" i="3"/>
  <c r="F13" i="3" s="1"/>
  <c r="O13" i="3"/>
  <c r="P13" i="3"/>
  <c r="J12" i="3"/>
  <c r="I12" i="3"/>
  <c r="K12" i="3" s="1"/>
  <c r="E12" i="3"/>
  <c r="D12" i="3"/>
  <c r="F12" i="3" s="1"/>
  <c r="O12" i="3"/>
  <c r="P12" i="3"/>
  <c r="J11" i="3"/>
  <c r="I11" i="3"/>
  <c r="K11" i="3" s="1"/>
  <c r="E11" i="3"/>
  <c r="D11" i="3"/>
  <c r="F11" i="3" s="1"/>
  <c r="O11" i="3"/>
  <c r="P11" i="3"/>
  <c r="J10" i="3"/>
  <c r="I10" i="3"/>
  <c r="K10" i="3" s="1"/>
  <c r="E10" i="3"/>
  <c r="D10" i="3"/>
  <c r="F10" i="3" s="1"/>
  <c r="O10" i="3"/>
  <c r="P10" i="3"/>
  <c r="J9" i="3"/>
  <c r="I9" i="3"/>
  <c r="K9" i="3" s="1"/>
  <c r="E9" i="3"/>
  <c r="D9" i="3"/>
  <c r="F9" i="3" s="1"/>
  <c r="O9" i="3"/>
  <c r="P9" i="3"/>
  <c r="J8" i="3"/>
  <c r="I8" i="3"/>
  <c r="K8" i="3" s="1"/>
  <c r="E8" i="3"/>
  <c r="D8" i="3"/>
  <c r="F8" i="3" s="1"/>
  <c r="O8" i="3"/>
  <c r="P8" i="3"/>
  <c r="J7" i="3"/>
  <c r="I7" i="3"/>
  <c r="K7" i="3" s="1"/>
  <c r="E7" i="3"/>
  <c r="D7" i="3"/>
  <c r="F7" i="3" s="1"/>
  <c r="O7" i="3"/>
  <c r="P7" i="3"/>
  <c r="J6" i="3"/>
  <c r="I6" i="3"/>
  <c r="K6" i="3" s="1"/>
  <c r="E6" i="3"/>
  <c r="D6" i="3"/>
  <c r="F6" i="3" s="1"/>
  <c r="O6" i="3"/>
  <c r="P6" i="3"/>
  <c r="J5" i="3"/>
  <c r="I5" i="3"/>
  <c r="K5" i="3" s="1"/>
  <c r="E5" i="3"/>
  <c r="D5" i="3"/>
  <c r="F5" i="3" s="1"/>
  <c r="O5" i="3"/>
  <c r="P5" i="3"/>
  <c r="J4" i="3"/>
  <c r="I4" i="3"/>
  <c r="K4" i="3" s="1"/>
  <c r="E4" i="3"/>
  <c r="D4" i="3"/>
  <c r="F4" i="3" s="1"/>
  <c r="J3" i="3"/>
  <c r="I3" i="3"/>
  <c r="E3" i="3"/>
  <c r="D3" i="3"/>
  <c r="P27" i="2" l="1"/>
  <c r="Q17" i="3"/>
  <c r="R17" i="3" s="1"/>
  <c r="D28" i="3"/>
  <c r="Q14" i="3"/>
  <c r="R14" i="3" s="1"/>
  <c r="Q16" i="3"/>
  <c r="R16" i="3" s="1"/>
  <c r="Q23" i="3"/>
  <c r="R23" i="3" s="1"/>
  <c r="Q11" i="3"/>
  <c r="R11" i="3" s="1"/>
  <c r="Q19" i="3"/>
  <c r="R19" i="3" s="1"/>
  <c r="Q7" i="3"/>
  <c r="R7" i="3" s="1"/>
  <c r="Q13" i="3"/>
  <c r="R13" i="3" s="1"/>
  <c r="Q4" i="3"/>
  <c r="R4" i="3" s="1"/>
  <c r="Q27" i="3"/>
  <c r="R27" i="3" s="1"/>
  <c r="Q26" i="3"/>
  <c r="R26" i="3" s="1"/>
  <c r="Q24" i="3"/>
  <c r="R24" i="3" s="1"/>
  <c r="Q22" i="3"/>
  <c r="R22" i="3" s="1"/>
  <c r="Q21" i="3"/>
  <c r="R21" i="3" s="1"/>
  <c r="Q20" i="3"/>
  <c r="R20" i="3" s="1"/>
  <c r="Q18" i="3"/>
  <c r="R18" i="3" s="1"/>
  <c r="Q15" i="3"/>
  <c r="R15" i="3" s="1"/>
  <c r="Q12" i="3"/>
  <c r="R12" i="3" s="1"/>
  <c r="Q8" i="3"/>
  <c r="R8" i="3" s="1"/>
  <c r="Q10" i="3"/>
  <c r="R10" i="3" s="1"/>
  <c r="Q9" i="3"/>
  <c r="R9" i="3" s="1"/>
  <c r="Q6" i="3"/>
  <c r="R6" i="3" s="1"/>
  <c r="I28" i="3"/>
  <c r="Q5" i="3"/>
  <c r="R5" i="3" s="1"/>
  <c r="N28" i="3"/>
  <c r="K3" i="3"/>
  <c r="F3" i="3"/>
  <c r="M28" i="3" l="1"/>
  <c r="R3" i="3"/>
</calcChain>
</file>

<file path=xl/sharedStrings.xml><?xml version="1.0" encoding="utf-8"?>
<sst xmlns="http://schemas.openxmlformats.org/spreadsheetml/2006/main" count="241" uniqueCount="98">
  <si>
    <t>Municipality / Library</t>
  </si>
  <si>
    <t>3 Year Total                V-Cat Share*</t>
  </si>
  <si>
    <t>% of 3 Year Total V-Cat Share</t>
  </si>
  <si>
    <t>3 year average of sent / received**</t>
  </si>
  <si>
    <r>
      <rPr>
        <b/>
        <sz val="11"/>
        <color theme="1"/>
        <rFont val="Calibri"/>
        <family val="2"/>
        <scheme val="minor"/>
      </rPr>
      <t xml:space="preserve">Net lender weight to add </t>
    </r>
    <r>
      <rPr>
        <sz val="11"/>
        <color theme="1"/>
        <rFont val="Calibri"/>
        <family val="2"/>
        <scheme val="minor"/>
      </rPr>
      <t>(amount over 1 not to exceed 1)</t>
    </r>
  </si>
  <si>
    <t>Share plus net lender factor</t>
  </si>
  <si>
    <t>Abbotsford</t>
  </si>
  <si>
    <t>Antigo</t>
  </si>
  <si>
    <t>Colby</t>
  </si>
  <si>
    <t xml:space="preserve">Crandon </t>
  </si>
  <si>
    <t>Dorchester</t>
  </si>
  <si>
    <t xml:space="preserve">Gilman </t>
  </si>
  <si>
    <t>Granton</t>
  </si>
  <si>
    <t>Greenwood</t>
  </si>
  <si>
    <t>Laona</t>
  </si>
  <si>
    <t>Loyal</t>
  </si>
  <si>
    <t xml:space="preserve">Marathon County </t>
  </si>
  <si>
    <t>Medford</t>
  </si>
  <si>
    <t>Merrill</t>
  </si>
  <si>
    <t>Minocqua</t>
  </si>
  <si>
    <t>Neillsville</t>
  </si>
  <si>
    <t>Owen</t>
  </si>
  <si>
    <t>Rhinelander</t>
  </si>
  <si>
    <t>Rib Lake</t>
  </si>
  <si>
    <t>Stetsonville</t>
  </si>
  <si>
    <t>Thorp</t>
  </si>
  <si>
    <t>Three Lakes</t>
  </si>
  <si>
    <t>Tomahawk</t>
  </si>
  <si>
    <t>Wabeno</t>
  </si>
  <si>
    <t>Westboro</t>
  </si>
  <si>
    <t>Withee</t>
  </si>
  <si>
    <t>Total</t>
  </si>
  <si>
    <t xml:space="preserve">Total </t>
  </si>
  <si>
    <t xml:space="preserve">*V-Cat shares are calculated by AVG % of Annual Circ &amp; HoldingsAccording to V-Cat Participation agreement. Total circulation is taken from the annual reports that each member public library files with the state, and  libraries' total holdings are taken from the V-Cat statistics in Sierra on the first day of the year. </t>
  </si>
  <si>
    <t xml:space="preserve">Library </t>
  </si>
  <si>
    <t>Circulation of Items Loaned</t>
  </si>
  <si>
    <t>Circulation of Items Received</t>
  </si>
  <si>
    <t>Loaned +Received</t>
  </si>
  <si>
    <t>sent per received</t>
  </si>
  <si>
    <t>Loaned + Received</t>
  </si>
  <si>
    <t>*2019 %</t>
  </si>
  <si>
    <t>3 year avg of sent / received</t>
  </si>
  <si>
    <t xml:space="preserve">Amount above or below a 1:1 sharing ratio. </t>
  </si>
  <si>
    <t>Crandon</t>
  </si>
  <si>
    <t>Gilman</t>
  </si>
  <si>
    <t xml:space="preserve">Marathon </t>
  </si>
  <si>
    <t>Grand Total</t>
  </si>
  <si>
    <t>Abbotsford PL</t>
  </si>
  <si>
    <t>Colby PL</t>
  </si>
  <si>
    <t>Dorchester PL</t>
  </si>
  <si>
    <t>Granton PL</t>
  </si>
  <si>
    <t>Greenwood PL</t>
  </si>
  <si>
    <t>Loyal PL</t>
  </si>
  <si>
    <t>Neillsville PL</t>
  </si>
  <si>
    <t xml:space="preserve">Owen PL    </t>
  </si>
  <si>
    <t>Thorp PL</t>
  </si>
  <si>
    <t>Withee PL</t>
  </si>
  <si>
    <t>Crandon PL</t>
  </si>
  <si>
    <t>Laona PL</t>
  </si>
  <si>
    <t>Wabeno PL</t>
  </si>
  <si>
    <t>Antigo PL</t>
  </si>
  <si>
    <t>Merrill PL</t>
  </si>
  <si>
    <t>Tomahawk PL</t>
  </si>
  <si>
    <t>Marathon Co PL</t>
  </si>
  <si>
    <t>Minocqua PL</t>
  </si>
  <si>
    <t>Rhinelander PL</t>
  </si>
  <si>
    <t>Three Lakes PL</t>
  </si>
  <si>
    <t>Gilman PL</t>
  </si>
  <si>
    <t>Medford PL</t>
  </si>
  <si>
    <t>Rib Lake PL</t>
  </si>
  <si>
    <t>Stetsonville PL</t>
  </si>
  <si>
    <t>Westboro PL</t>
  </si>
  <si>
    <t xml:space="preserve">V-CAT MEMBERS </t>
  </si>
  <si>
    <t>AVG % of Annual Circ &amp; Holdings</t>
  </si>
  <si>
    <t xml:space="preserve">2019 Annual Circluation* </t>
  </si>
  <si>
    <t>% of TOTAL           V-Cat Annual Circulation</t>
  </si>
  <si>
    <t>2019 Holdings**</t>
  </si>
  <si>
    <t>% of TOTAL     V-Cat Holdings</t>
  </si>
  <si>
    <t>2021 V-Cat Share</t>
  </si>
  <si>
    <t xml:space="preserve">2020 Annual Circluation* </t>
  </si>
  <si>
    <t>2020 Holdings**</t>
  </si>
  <si>
    <t>2022 V-Cat Share</t>
  </si>
  <si>
    <t>Sum of 3 Year          V-Cat Share</t>
  </si>
  <si>
    <t>% of TOTAL 3 Year V-Cat Shares</t>
  </si>
  <si>
    <t>TOTAL:</t>
  </si>
  <si>
    <t>According to V-Cat Participation agreement, the total circulation will be taken from the annual reports that each member public library files with the state.</t>
  </si>
  <si>
    <t xml:space="preserve">According to the V-Cat Participation Agreement,  a library's total holdings will be taken from the V-Cat statistics derived on the first day of the year. </t>
  </si>
  <si>
    <t xml:space="preserve">Items lent and received are sourced from the V-Cat Totals report and include only items sent to V-Cat Libraies and Received from V-Cat Libraries. </t>
  </si>
  <si>
    <t>up 1</t>
  </si>
  <si>
    <t xml:space="preserve">2021 Annual Circluation* </t>
  </si>
  <si>
    <t>2021 Holdings**</t>
  </si>
  <si>
    <t>2023 V-Cat Share</t>
  </si>
  <si>
    <t>*2021 %</t>
  </si>
  <si>
    <t>*2020 %</t>
  </si>
  <si>
    <t>2023 Weighted Vote</t>
  </si>
  <si>
    <t xml:space="preserve">**Items Lent/Received is calculated as reported in the V-Cat Totals Report and includes circulation of V-Cat items for 2019-2021. </t>
  </si>
  <si>
    <t>Change from 2022</t>
  </si>
  <si>
    <t xml:space="preserve">V-Cat Shares as listed in this document are rounded to the nearest penny based on the formula and aren't exact based on invoiced amounts for each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</si>
</sst>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/>
    <xf numFmtId="0" fontId="0" fillId="0" borderId="1" xfId="0" applyBorder="1"/>
    <xf numFmtId="8" fontId="0" fillId="0" borderId="1" xfId="0" applyNumberFormat="1" applyBorder="1"/>
    <xf numFmtId="10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/>
    <xf numFmtId="8" fontId="0" fillId="0" borderId="2" xfId="0" applyNumberFormat="1" applyBorder="1"/>
    <xf numFmtId="10" fontId="0" fillId="0" borderId="2" xfId="0" applyNumberFormat="1" applyBorder="1"/>
    <xf numFmtId="0" fontId="0" fillId="2" borderId="2" xfId="0" applyFill="1" applyBorder="1"/>
    <xf numFmtId="0" fontId="3" fillId="0" borderId="0" xfId="0" applyFont="1"/>
    <xf numFmtId="8" fontId="3" fillId="0" borderId="0" xfId="0" applyNumberFormat="1" applyFont="1"/>
    <xf numFmtId="10" fontId="3" fillId="0" borderId="0" xfId="0" applyNumberFormat="1" applyFont="1"/>
    <xf numFmtId="2" fontId="0" fillId="0" borderId="0" xfId="0" applyNumberFormat="1"/>
    <xf numFmtId="164" fontId="0" fillId="0" borderId="0" xfId="2" applyNumberFormat="1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65" fontId="5" fillId="5" borderId="0" xfId="0" applyNumberFormat="1" applyFont="1" applyFill="1" applyAlignment="1">
      <alignment horizontal="center" vertical="top" wrapText="1"/>
    </xf>
    <xf numFmtId="2" fontId="3" fillId="6" borderId="0" xfId="0" applyNumberFormat="1" applyFont="1" applyFill="1" applyAlignment="1">
      <alignment wrapText="1"/>
    </xf>
    <xf numFmtId="0" fontId="4" fillId="0" borderId="0" xfId="0" applyFont="1"/>
    <xf numFmtId="3" fontId="4" fillId="0" borderId="0" xfId="0" applyNumberFormat="1" applyFont="1"/>
    <xf numFmtId="165" fontId="4" fillId="5" borderId="0" xfId="0" applyNumberFormat="1" applyFont="1" applyFill="1"/>
    <xf numFmtId="10" fontId="4" fillId="0" borderId="0" xfId="0" applyNumberFormat="1" applyFont="1"/>
    <xf numFmtId="3" fontId="0" fillId="0" borderId="0" xfId="0" applyNumberFormat="1"/>
    <xf numFmtId="2" fontId="3" fillId="6" borderId="0" xfId="0" applyNumberFormat="1" applyFont="1" applyFill="1"/>
    <xf numFmtId="0" fontId="5" fillId="0" borderId="0" xfId="0" applyFont="1"/>
    <xf numFmtId="3" fontId="5" fillId="0" borderId="0" xfId="0" applyNumberFormat="1" applyFont="1"/>
    <xf numFmtId="10" fontId="0" fillId="0" borderId="0" xfId="0" applyNumberFormat="1"/>
    <xf numFmtId="0" fontId="7" fillId="0" borderId="1" xfId="3" applyFont="1" applyBorder="1" applyAlignment="1">
      <alignment wrapText="1"/>
    </xf>
    <xf numFmtId="0" fontId="8" fillId="0" borderId="1" xfId="3" applyFont="1" applyBorder="1" applyAlignment="1">
      <alignment horizontal="center" wrapText="1"/>
    </xf>
    <xf numFmtId="164" fontId="8" fillId="0" borderId="1" xfId="3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0" fontId="8" fillId="0" borderId="1" xfId="3" applyNumberFormat="1" applyFont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3" applyBorder="1"/>
    <xf numFmtId="3" fontId="6" fillId="0" borderId="1" xfId="4" applyNumberFormat="1" applyBorder="1"/>
    <xf numFmtId="164" fontId="6" fillId="0" borderId="1" xfId="4" applyNumberFormat="1" applyBorder="1"/>
    <xf numFmtId="3" fontId="9" fillId="0" borderId="1" xfId="5" applyNumberFormat="1" applyFont="1" applyBorder="1"/>
    <xf numFmtId="164" fontId="6" fillId="0" borderId="1" xfId="2" applyNumberFormat="1" applyFont="1" applyBorder="1"/>
    <xf numFmtId="164" fontId="6" fillId="7" borderId="1" xfId="2" applyNumberFormat="1" applyFont="1" applyFill="1" applyBorder="1"/>
    <xf numFmtId="44" fontId="0" fillId="5" borderId="1" xfId="1" applyFont="1" applyFill="1" applyBorder="1"/>
    <xf numFmtId="164" fontId="0" fillId="0" borderId="1" xfId="2" applyNumberFormat="1" applyFont="1" applyBorder="1"/>
    <xf numFmtId="44" fontId="1" fillId="5" borderId="1" xfId="1" applyFont="1" applyFill="1" applyBorder="1"/>
    <xf numFmtId="0" fontId="10" fillId="0" borderId="1" xfId="0" applyFont="1" applyBorder="1" applyAlignment="1">
      <alignment horizontal="right"/>
    </xf>
    <xf numFmtId="44" fontId="0" fillId="5" borderId="1" xfId="0" applyNumberFormat="1" applyFill="1" applyBorder="1"/>
    <xf numFmtId="10" fontId="0" fillId="0" borderId="0" xfId="2" applyNumberFormat="1" applyFont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2" borderId="0" xfId="0" applyFill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6" borderId="1" xfId="0" applyFont="1" applyFill="1" applyBorder="1" applyAlignment="1">
      <alignment horizontal="center" wrapText="1"/>
    </xf>
    <xf numFmtId="44" fontId="0" fillId="6" borderId="1" xfId="0" applyNumberFormat="1" applyFill="1" applyBorder="1"/>
    <xf numFmtId="0" fontId="3" fillId="6" borderId="0" xfId="0" applyFont="1" applyFill="1" applyAlignment="1">
      <alignment horizontal="center" wrapText="1"/>
    </xf>
    <xf numFmtId="2" fontId="0" fillId="6" borderId="1" xfId="2" applyNumberFormat="1" applyFont="1" applyFill="1" applyBorder="1"/>
    <xf numFmtId="2" fontId="0" fillId="8" borderId="1" xfId="0" applyNumberFormat="1" applyFill="1" applyBorder="1"/>
    <xf numFmtId="2" fontId="3" fillId="8" borderId="0" xfId="0" applyNumberFormat="1" applyFont="1" applyFill="1"/>
    <xf numFmtId="165" fontId="4" fillId="8" borderId="0" xfId="0" applyNumberFormat="1" applyFont="1" applyFill="1"/>
    <xf numFmtId="10" fontId="4" fillId="8" borderId="0" xfId="0" applyNumberFormat="1" applyFont="1" applyFill="1"/>
    <xf numFmtId="3" fontId="0" fillId="8" borderId="0" xfId="0" applyNumberFormat="1" applyFill="1"/>
    <xf numFmtId="3" fontId="4" fillId="8" borderId="0" xfId="0" applyNumberFormat="1" applyFont="1" applyFill="1"/>
    <xf numFmtId="0" fontId="0" fillId="8" borderId="1" xfId="0" applyFill="1" applyBorder="1"/>
    <xf numFmtId="2" fontId="0" fillId="8" borderId="1" xfId="2" applyNumberFormat="1" applyFont="1" applyFill="1" applyBorder="1"/>
    <xf numFmtId="0" fontId="0" fillId="4" borderId="0" xfId="0" applyFill="1" applyAlignment="1">
      <alignment horizontal="left" vertical="top" wrapText="1"/>
    </xf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horizontal="center" vertical="center"/>
    </xf>
    <xf numFmtId="0" fontId="0" fillId="0" borderId="0" xfId="0"/>
    <xf numFmtId="0" fontId="2" fillId="4" borderId="0" xfId="0" applyFont="1" applyFill="1" applyAlignment="1">
      <alignment horizontal="left"/>
    </xf>
  </cellXfs>
  <cellStyles count="6">
    <cellStyle name="Currency" xfId="1" builtinId="4"/>
    <cellStyle name="Normal" xfId="0" builtinId="0"/>
    <cellStyle name="Normal 3" xfId="3" xr:uid="{5E069823-7276-418D-A449-5C4E55BD7443}"/>
    <cellStyle name="Normal 4" xfId="4" xr:uid="{21025B76-9AE7-4009-BF1F-04B758A6E7A0}"/>
    <cellStyle name="Normal 5" xfId="5" xr:uid="{62A5F989-8E36-42DD-B3A5-F5122290C94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E98F-9A46-443D-BBF4-9426F4E9EF55}">
  <dimension ref="A1:K33"/>
  <sheetViews>
    <sheetView tabSelected="1" zoomScale="115" zoomScaleNormal="115" workbookViewId="0">
      <selection activeCell="F2" sqref="F2"/>
    </sheetView>
  </sheetViews>
  <sheetFormatPr defaultRowHeight="14.6" x14ac:dyDescent="0.4"/>
  <cols>
    <col min="1" max="1" width="15.921875" bestFit="1" customWidth="1"/>
    <col min="2" max="2" width="11.53515625" bestFit="1" customWidth="1"/>
    <col min="3" max="3" width="8.765625" bestFit="1" customWidth="1"/>
    <col min="4" max="4" width="10.23046875" customWidth="1"/>
    <col min="5" max="5" width="8.69140625" bestFit="1" customWidth="1"/>
    <col min="6" max="6" width="7.4609375" bestFit="1" customWidth="1"/>
    <col min="7" max="7" width="5.07421875" bestFit="1" customWidth="1"/>
    <col min="8" max="8" width="17.84375" bestFit="1" customWidth="1"/>
    <col min="9" max="9" width="17.84375" customWidth="1"/>
  </cols>
  <sheetData>
    <row r="1" spans="1:9" x14ac:dyDescent="0.4">
      <c r="H1" s="57"/>
    </row>
    <row r="2" spans="1:9" ht="116.6" x14ac:dyDescent="0.4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62" t="s">
        <v>5</v>
      </c>
      <c r="H2" s="4" t="s">
        <v>94</v>
      </c>
      <c r="I2" s="13" t="s">
        <v>96</v>
      </c>
    </row>
    <row r="3" spans="1:9" x14ac:dyDescent="0.4">
      <c r="A3" s="5" t="s">
        <v>6</v>
      </c>
      <c r="B3" s="6">
        <v>12588.008903502556</v>
      </c>
      <c r="C3" s="7">
        <v>1.970031519778169E-2</v>
      </c>
      <c r="D3" s="8">
        <v>1.6333622666935119</v>
      </c>
      <c r="E3" s="5">
        <v>0.63</v>
      </c>
      <c r="F3" s="63">
        <f>(C3*100)+E3</f>
        <v>2.6000315197781689</v>
      </c>
      <c r="H3" s="9">
        <v>3</v>
      </c>
    </row>
    <row r="4" spans="1:9" x14ac:dyDescent="0.4">
      <c r="A4" s="5" t="s">
        <v>7</v>
      </c>
      <c r="B4" s="6">
        <v>35164.054036169109</v>
      </c>
      <c r="C4" s="7">
        <v>5.5031971573487395E-2</v>
      </c>
      <c r="D4" s="8">
        <v>1.3108036007081829</v>
      </c>
      <c r="E4" s="5">
        <v>0.31</v>
      </c>
      <c r="F4" s="63">
        <f t="shared" ref="F4:F27" si="0">(C4*100)+E4</f>
        <v>5.8131971573487391</v>
      </c>
      <c r="H4" s="9">
        <v>6</v>
      </c>
    </row>
    <row r="5" spans="1:9" x14ac:dyDescent="0.4">
      <c r="A5" s="5" t="s">
        <v>8</v>
      </c>
      <c r="B5" s="6">
        <v>23829.664143823007</v>
      </c>
      <c r="C5" s="7">
        <v>3.7293578221093165E-2</v>
      </c>
      <c r="D5" s="8">
        <v>1.0218217778442118</v>
      </c>
      <c r="E5" s="5">
        <v>0.02</v>
      </c>
      <c r="F5" s="63">
        <f t="shared" si="0"/>
        <v>3.7493578221093165</v>
      </c>
      <c r="H5" s="9">
        <v>4</v>
      </c>
    </row>
    <row r="6" spans="1:9" x14ac:dyDescent="0.4">
      <c r="A6" s="5" t="s">
        <v>9</v>
      </c>
      <c r="B6" s="6">
        <v>10689.500009299845</v>
      </c>
      <c r="C6" s="7">
        <v>1.6729136522242411E-2</v>
      </c>
      <c r="D6" s="64">
        <v>1.57</v>
      </c>
      <c r="E6" s="70">
        <v>0.56999999999999995</v>
      </c>
      <c r="F6" s="71">
        <f t="shared" si="0"/>
        <v>2.242913652224241</v>
      </c>
      <c r="H6" s="9">
        <v>2</v>
      </c>
    </row>
    <row r="7" spans="1:9" x14ac:dyDescent="0.4">
      <c r="A7" s="5" t="s">
        <v>10</v>
      </c>
      <c r="B7" s="6">
        <v>8406.5805172067321</v>
      </c>
      <c r="C7" s="7">
        <v>1.315635277938375E-2</v>
      </c>
      <c r="D7" s="8">
        <v>7.5421701320726626</v>
      </c>
      <c r="E7" s="5">
        <v>1</v>
      </c>
      <c r="F7" s="63">
        <f t="shared" si="0"/>
        <v>2.3156352779383749</v>
      </c>
      <c r="H7" s="9">
        <v>2</v>
      </c>
    </row>
    <row r="8" spans="1:9" x14ac:dyDescent="0.4">
      <c r="A8" s="5" t="s">
        <v>11</v>
      </c>
      <c r="B8" s="6">
        <v>7340.8848160721445</v>
      </c>
      <c r="C8" s="7">
        <v>1.1488532127347932E-2</v>
      </c>
      <c r="D8" s="8">
        <v>1.0714606720517066</v>
      </c>
      <c r="E8" s="5">
        <v>7.0000000000000007E-2</v>
      </c>
      <c r="F8" s="63">
        <f t="shared" si="0"/>
        <v>1.2188532127347933</v>
      </c>
      <c r="H8" s="9">
        <v>1</v>
      </c>
    </row>
    <row r="9" spans="1:9" x14ac:dyDescent="0.4">
      <c r="A9" s="5" t="s">
        <v>12</v>
      </c>
      <c r="B9" s="6">
        <v>11430.389832102866</v>
      </c>
      <c r="C9" s="7">
        <v>1.7888633877855734E-2</v>
      </c>
      <c r="D9" s="64">
        <v>2.61</v>
      </c>
      <c r="E9" s="5">
        <v>1</v>
      </c>
      <c r="F9" s="63">
        <f t="shared" si="0"/>
        <v>2.7888633877855735</v>
      </c>
      <c r="H9" s="9">
        <v>3</v>
      </c>
    </row>
    <row r="10" spans="1:9" x14ac:dyDescent="0.4">
      <c r="A10" s="5" t="s">
        <v>13</v>
      </c>
      <c r="B10" s="6">
        <v>7245.3820861251606</v>
      </c>
      <c r="C10" s="7">
        <v>1.1339069738448547E-2</v>
      </c>
      <c r="D10" s="8">
        <v>0.87835206792313647</v>
      </c>
      <c r="E10" s="5">
        <v>0</v>
      </c>
      <c r="F10" s="63">
        <f t="shared" si="0"/>
        <v>1.1339069738448548</v>
      </c>
      <c r="H10" s="9">
        <v>1</v>
      </c>
    </row>
    <row r="11" spans="1:9" x14ac:dyDescent="0.4">
      <c r="A11" s="5" t="s">
        <v>14</v>
      </c>
      <c r="B11" s="6">
        <v>6770.6937252051939</v>
      </c>
      <c r="C11" s="7">
        <v>1.0596179389186109E-2</v>
      </c>
      <c r="D11" s="8">
        <v>1.9317828855181371</v>
      </c>
      <c r="E11" s="5">
        <v>0.93</v>
      </c>
      <c r="F11" s="63">
        <f t="shared" si="0"/>
        <v>1.9896179389186108</v>
      </c>
      <c r="H11" s="9">
        <v>2</v>
      </c>
    </row>
    <row r="12" spans="1:9" x14ac:dyDescent="0.4">
      <c r="A12" s="5" t="s">
        <v>15</v>
      </c>
      <c r="B12" s="6">
        <v>8221.482161573811</v>
      </c>
      <c r="C12" s="7">
        <v>1.2866672657887728E-2</v>
      </c>
      <c r="D12" s="8">
        <v>2.1633846430143677</v>
      </c>
      <c r="E12" s="5">
        <v>1</v>
      </c>
      <c r="F12" s="63">
        <f t="shared" si="0"/>
        <v>2.2866672657887728</v>
      </c>
      <c r="H12" s="9">
        <v>2</v>
      </c>
    </row>
    <row r="13" spans="1:9" x14ac:dyDescent="0.4">
      <c r="A13" s="5" t="s">
        <v>16</v>
      </c>
      <c r="B13" s="6">
        <v>216150.06551813788</v>
      </c>
      <c r="C13" s="7">
        <v>0.3382762479254085</v>
      </c>
      <c r="D13" s="8">
        <v>0.65457554758509362</v>
      </c>
      <c r="E13" s="5">
        <v>0</v>
      </c>
      <c r="F13" s="63">
        <f t="shared" si="0"/>
        <v>33.827624792540853</v>
      </c>
      <c r="H13" s="9">
        <v>34</v>
      </c>
    </row>
    <row r="14" spans="1:9" x14ac:dyDescent="0.4">
      <c r="A14" s="5" t="s">
        <v>17</v>
      </c>
      <c r="B14" s="6">
        <v>40828.480198098398</v>
      </c>
      <c r="C14" s="7">
        <v>6.3896835084468709E-2</v>
      </c>
      <c r="D14" s="8">
        <v>1.13126235643861</v>
      </c>
      <c r="E14" s="5">
        <v>0.13</v>
      </c>
      <c r="F14" s="63">
        <f t="shared" si="0"/>
        <v>6.5196835084468709</v>
      </c>
      <c r="H14" s="56">
        <v>7</v>
      </c>
      <c r="I14" t="s">
        <v>88</v>
      </c>
    </row>
    <row r="15" spans="1:9" x14ac:dyDescent="0.4">
      <c r="A15" s="5" t="s">
        <v>18</v>
      </c>
      <c r="B15" s="6">
        <v>50937.791577395074</v>
      </c>
      <c r="C15" s="7">
        <v>7.9717972655260497E-2</v>
      </c>
      <c r="D15" s="8">
        <v>0.92329037500110545</v>
      </c>
      <c r="E15" s="5">
        <v>0</v>
      </c>
      <c r="F15" s="63">
        <f t="shared" si="0"/>
        <v>7.9717972655260496</v>
      </c>
      <c r="H15" s="9">
        <v>8</v>
      </c>
    </row>
    <row r="16" spans="1:9" x14ac:dyDescent="0.4">
      <c r="A16" s="5" t="s">
        <v>19</v>
      </c>
      <c r="B16" s="6">
        <v>41278.208800619068</v>
      </c>
      <c r="C16" s="7">
        <v>6.4600663250704751E-2</v>
      </c>
      <c r="D16" s="8">
        <v>0.86509918171209621</v>
      </c>
      <c r="E16" s="5">
        <v>0</v>
      </c>
      <c r="F16" s="63">
        <f t="shared" si="0"/>
        <v>6.4600663250704748</v>
      </c>
      <c r="H16" s="9">
        <v>6</v>
      </c>
    </row>
    <row r="17" spans="1:11" x14ac:dyDescent="0.4">
      <c r="A17" s="5" t="s">
        <v>20</v>
      </c>
      <c r="B17" s="6">
        <v>13015.374471709216</v>
      </c>
      <c r="C17" s="7">
        <v>2.0369145070948339E-2</v>
      </c>
      <c r="D17" s="8">
        <v>0.80510504844683783</v>
      </c>
      <c r="E17" s="5">
        <v>0</v>
      </c>
      <c r="F17" s="63">
        <f t="shared" si="0"/>
        <v>2.036914507094834</v>
      </c>
      <c r="H17" s="9">
        <v>2</v>
      </c>
    </row>
    <row r="18" spans="1:11" x14ac:dyDescent="0.4">
      <c r="A18" s="5" t="s">
        <v>21</v>
      </c>
      <c r="B18" s="6">
        <v>10102.121899189136</v>
      </c>
      <c r="C18" s="7">
        <v>1.58098859880107E-2</v>
      </c>
      <c r="D18" s="8">
        <v>2.2374084485744432</v>
      </c>
      <c r="E18" s="5">
        <v>1</v>
      </c>
      <c r="F18" s="63">
        <f t="shared" si="0"/>
        <v>2.5809885988010701</v>
      </c>
      <c r="H18" s="9">
        <v>3</v>
      </c>
    </row>
    <row r="19" spans="1:11" x14ac:dyDescent="0.4">
      <c r="A19" s="5" t="s">
        <v>22</v>
      </c>
      <c r="B19" s="6">
        <v>51219.853712026481</v>
      </c>
      <c r="C19" s="7">
        <v>8.0159401716853526E-2</v>
      </c>
      <c r="D19" s="8">
        <v>1.0446014748162875</v>
      </c>
      <c r="E19" s="5">
        <v>0.04</v>
      </c>
      <c r="F19" s="63">
        <f t="shared" si="0"/>
        <v>8.0559401716853518</v>
      </c>
      <c r="H19" s="9">
        <v>8</v>
      </c>
    </row>
    <row r="20" spans="1:11" x14ac:dyDescent="0.4">
      <c r="A20" s="5" t="s">
        <v>23</v>
      </c>
      <c r="B20" s="6">
        <v>10349.350508309639</v>
      </c>
      <c r="C20" s="7">
        <v>1.6196800357306057E-2</v>
      </c>
      <c r="D20" s="8">
        <v>1.3312380239071204</v>
      </c>
      <c r="E20" s="5">
        <v>0.33</v>
      </c>
      <c r="F20" s="63">
        <f t="shared" si="0"/>
        <v>1.9496800357306059</v>
      </c>
      <c r="H20" s="9">
        <v>2</v>
      </c>
    </row>
    <row r="21" spans="1:11" x14ac:dyDescent="0.4">
      <c r="A21" s="5" t="s">
        <v>24</v>
      </c>
      <c r="B21" s="6">
        <v>5374.5669860555663</v>
      </c>
      <c r="C21" s="7">
        <v>8.4112320295090838E-3</v>
      </c>
      <c r="D21" s="8">
        <v>0.37174508229567998</v>
      </c>
      <c r="E21" s="5">
        <v>0</v>
      </c>
      <c r="F21" s="63">
        <f t="shared" si="0"/>
        <v>0.84112320295090837</v>
      </c>
      <c r="H21" s="9">
        <v>1</v>
      </c>
    </row>
    <row r="22" spans="1:11" x14ac:dyDescent="0.4">
      <c r="A22" s="5" t="s">
        <v>25</v>
      </c>
      <c r="B22" s="6">
        <v>13603.748216805168</v>
      </c>
      <c r="C22" s="7">
        <v>2.1289953780359434E-2</v>
      </c>
      <c r="D22" s="8">
        <v>0.8430949845704</v>
      </c>
      <c r="E22" s="5">
        <v>0</v>
      </c>
      <c r="F22" s="63">
        <f t="shared" si="0"/>
        <v>2.1289953780359432</v>
      </c>
      <c r="H22" s="9">
        <v>2</v>
      </c>
    </row>
    <row r="23" spans="1:11" x14ac:dyDescent="0.4">
      <c r="A23" s="5" t="s">
        <v>26</v>
      </c>
      <c r="B23" s="6">
        <v>14367.789822112114</v>
      </c>
      <c r="C23" s="7">
        <v>2.2485683825051238E-2</v>
      </c>
      <c r="D23" s="8">
        <v>1.9415131416965767</v>
      </c>
      <c r="E23" s="5">
        <v>0.94</v>
      </c>
      <c r="F23" s="63">
        <f t="shared" si="0"/>
        <v>3.1885683825051236</v>
      </c>
      <c r="H23" s="9">
        <v>3</v>
      </c>
    </row>
    <row r="24" spans="1:11" x14ac:dyDescent="0.4">
      <c r="A24" s="5" t="s">
        <v>27</v>
      </c>
      <c r="B24" s="6">
        <v>26955.951835937856</v>
      </c>
      <c r="C24" s="7">
        <v>4.2186238641477143E-2</v>
      </c>
      <c r="D24" s="8">
        <v>1.9328453384611028</v>
      </c>
      <c r="E24" s="5">
        <v>0.93</v>
      </c>
      <c r="F24" s="63">
        <f t="shared" si="0"/>
        <v>5.148623864147714</v>
      </c>
      <c r="H24" s="9">
        <v>5</v>
      </c>
    </row>
    <row r="25" spans="1:11" x14ac:dyDescent="0.4">
      <c r="A25" s="5" t="s">
        <v>28</v>
      </c>
      <c r="B25" s="6">
        <v>2728.9481637491458</v>
      </c>
      <c r="C25" s="7">
        <v>4.2708214934060731E-3</v>
      </c>
      <c r="D25" s="64">
        <v>0.51</v>
      </c>
      <c r="E25" s="5">
        <v>0</v>
      </c>
      <c r="F25" s="63">
        <f t="shared" si="0"/>
        <v>0.42708214934060729</v>
      </c>
      <c r="H25" s="9">
        <v>1</v>
      </c>
    </row>
    <row r="26" spans="1:11" x14ac:dyDescent="0.4">
      <c r="A26" s="5" t="s">
        <v>29</v>
      </c>
      <c r="B26" s="6">
        <v>4457.1264337377588</v>
      </c>
      <c r="C26" s="7">
        <v>6.9754316424551176E-3</v>
      </c>
      <c r="D26" s="8">
        <v>1.6579127980432584</v>
      </c>
      <c r="E26" s="5">
        <v>0.66</v>
      </c>
      <c r="F26" s="63">
        <f t="shared" si="0"/>
        <v>1.3575431642455118</v>
      </c>
      <c r="H26" s="9">
        <v>1</v>
      </c>
    </row>
    <row r="27" spans="1:11" ht="15" thickBot="1" x14ac:dyDescent="0.45">
      <c r="A27" s="5" t="s">
        <v>30</v>
      </c>
      <c r="B27" s="10">
        <v>5918.9816250371259</v>
      </c>
      <c r="C27" s="11">
        <v>9.2632444540664757E-3</v>
      </c>
      <c r="D27" s="8">
        <v>3.0727067413945419</v>
      </c>
      <c r="E27" s="5">
        <v>1</v>
      </c>
      <c r="F27" s="63">
        <f t="shared" si="0"/>
        <v>1.9263244454066477</v>
      </c>
      <c r="H27" s="12">
        <v>2</v>
      </c>
    </row>
    <row r="28" spans="1:11" ht="15" thickTop="1" x14ac:dyDescent="0.4">
      <c r="A28" s="13" t="s">
        <v>31</v>
      </c>
      <c r="B28" s="14">
        <f>SUM(B3:B27)</f>
        <v>638975.00000000012</v>
      </c>
      <c r="C28" s="15">
        <v>1</v>
      </c>
      <c r="D28" s="16"/>
      <c r="F28" s="17"/>
      <c r="G28" s="18" t="s">
        <v>32</v>
      </c>
      <c r="H28" s="58">
        <f>SUM(H3:H27)</f>
        <v>111</v>
      </c>
      <c r="I28" s="18"/>
    </row>
    <row r="29" spans="1:11" x14ac:dyDescent="0.4">
      <c r="G29" s="19"/>
      <c r="H29" s="59"/>
      <c r="I29" s="19"/>
    </row>
    <row r="30" spans="1:11" x14ac:dyDescent="0.4">
      <c r="A30" s="72" t="s">
        <v>33</v>
      </c>
      <c r="B30" s="72"/>
      <c r="C30" s="72"/>
      <c r="D30" s="72"/>
      <c r="E30" s="72"/>
      <c r="F30" s="72"/>
      <c r="G30" s="72"/>
      <c r="H30" s="72"/>
      <c r="I30" s="72"/>
    </row>
    <row r="31" spans="1:11" ht="14.6" customHeight="1" x14ac:dyDescent="0.4">
      <c r="A31" s="72"/>
      <c r="B31" s="72"/>
      <c r="C31" s="72"/>
      <c r="D31" s="72"/>
      <c r="E31" s="72"/>
      <c r="F31" s="72"/>
      <c r="G31" s="72"/>
      <c r="H31" s="72"/>
      <c r="I31" s="72"/>
      <c r="J31" s="20"/>
      <c r="K31" s="20"/>
    </row>
    <row r="32" spans="1:11" ht="14.6" customHeight="1" x14ac:dyDescent="0.4">
      <c r="A32" s="72" t="s">
        <v>95</v>
      </c>
      <c r="B32" s="72"/>
      <c r="C32" s="72"/>
      <c r="D32" s="72"/>
      <c r="E32" s="72"/>
      <c r="F32" s="72"/>
      <c r="G32" s="72"/>
      <c r="H32" s="72"/>
      <c r="I32" s="72"/>
    </row>
    <row r="33" spans="1:9" x14ac:dyDescent="0.4">
      <c r="A33" s="72"/>
      <c r="B33" s="72"/>
      <c r="C33" s="72"/>
      <c r="D33" s="72"/>
      <c r="E33" s="72"/>
      <c r="F33" s="72"/>
      <c r="G33" s="72"/>
      <c r="H33" s="72"/>
      <c r="I33" s="72"/>
    </row>
  </sheetData>
  <sheetProtection sheet="1" objects="1" scenarios="1"/>
  <mergeCells count="2">
    <mergeCell ref="A30:I31"/>
    <mergeCell ref="A32:I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95FE-CC01-40C2-A7B4-6A71DB040E65}">
  <dimension ref="A1:AC36"/>
  <sheetViews>
    <sheetView topLeftCell="C1" zoomScale="55" zoomScaleNormal="55" workbookViewId="0">
      <selection activeCell="AC1" sqref="AB1:AC1048576"/>
    </sheetView>
  </sheetViews>
  <sheetFormatPr defaultRowHeight="14.6" x14ac:dyDescent="0.4"/>
  <cols>
    <col min="1" max="2" width="17.84375" customWidth="1"/>
    <col min="3" max="3" width="11" customWidth="1"/>
    <col min="4" max="4" width="10.3046875" customWidth="1"/>
    <col min="5" max="5" width="9.53515625" customWidth="1"/>
    <col min="6" max="6" width="10.765625" customWidth="1"/>
    <col min="7" max="7" width="10.15234375" customWidth="1"/>
    <col min="8" max="8" width="15.84375" bestFit="1" customWidth="1"/>
    <col min="9" max="9" width="2.15234375" customWidth="1"/>
    <col min="10" max="10" width="17.84375" customWidth="1"/>
    <col min="11" max="11" width="11" customWidth="1"/>
    <col min="12" max="12" width="10.3046875" customWidth="1"/>
    <col min="13" max="13" width="9.53515625" customWidth="1"/>
    <col min="14" max="14" width="10.765625" customWidth="1"/>
    <col min="15" max="15" width="10.15234375" customWidth="1"/>
    <col min="16" max="16" width="15.84375" bestFit="1" customWidth="1"/>
    <col min="17" max="17" width="2.53515625" customWidth="1"/>
    <col min="18" max="18" width="17.84375" customWidth="1"/>
    <col min="19" max="19" width="11" customWidth="1"/>
    <col min="20" max="20" width="10.3046875" customWidth="1"/>
    <col min="21" max="21" width="9.53515625" customWidth="1"/>
    <col min="22" max="22" width="10.765625" customWidth="1"/>
    <col min="23" max="23" width="10.15234375" customWidth="1"/>
    <col min="24" max="24" width="15.84375" bestFit="1" customWidth="1"/>
    <col min="25" max="26" width="2.53515625" customWidth="1"/>
    <col min="27" max="27" width="17.84375" customWidth="1"/>
    <col min="28" max="29" width="16.3828125" customWidth="1"/>
  </cols>
  <sheetData>
    <row r="1" spans="1:29" s="39" customFormat="1" ht="72.55" customHeight="1" x14ac:dyDescent="0.4">
      <c r="A1" s="36" t="s">
        <v>72</v>
      </c>
      <c r="B1" s="36" t="s">
        <v>72</v>
      </c>
      <c r="C1" s="37" t="s">
        <v>74</v>
      </c>
      <c r="D1" s="40" t="s">
        <v>75</v>
      </c>
      <c r="E1" s="37" t="s">
        <v>76</v>
      </c>
      <c r="F1" s="40" t="s">
        <v>77</v>
      </c>
      <c r="G1" s="38" t="s">
        <v>73</v>
      </c>
      <c r="H1" s="41" t="s">
        <v>78</v>
      </c>
      <c r="J1" s="36" t="s">
        <v>72</v>
      </c>
      <c r="K1" s="37" t="s">
        <v>79</v>
      </c>
      <c r="L1" s="40" t="s">
        <v>75</v>
      </c>
      <c r="M1" s="37" t="s">
        <v>80</v>
      </c>
      <c r="N1" s="40" t="s">
        <v>77</v>
      </c>
      <c r="O1" s="38" t="s">
        <v>73</v>
      </c>
      <c r="P1" s="41" t="s">
        <v>81</v>
      </c>
      <c r="R1" s="36" t="s">
        <v>72</v>
      </c>
      <c r="S1" s="37" t="s">
        <v>89</v>
      </c>
      <c r="T1" s="40" t="s">
        <v>75</v>
      </c>
      <c r="U1" s="37" t="s">
        <v>90</v>
      </c>
      <c r="V1" s="40" t="s">
        <v>77</v>
      </c>
      <c r="W1" s="38" t="s">
        <v>73</v>
      </c>
      <c r="X1" s="41" t="s">
        <v>91</v>
      </c>
      <c r="AA1" s="36" t="s">
        <v>72</v>
      </c>
      <c r="AB1" s="60" t="s">
        <v>82</v>
      </c>
      <c r="AC1" s="42" t="s">
        <v>83</v>
      </c>
    </row>
    <row r="2" spans="1:29" x14ac:dyDescent="0.4">
      <c r="A2" s="43" t="s">
        <v>47</v>
      </c>
      <c r="B2" s="43" t="s">
        <v>47</v>
      </c>
      <c r="C2" s="44">
        <v>29786</v>
      </c>
      <c r="D2" s="45">
        <v>1.5099860539460337E-2</v>
      </c>
      <c r="E2" s="46">
        <v>25627</v>
      </c>
      <c r="F2" s="47">
        <v>2.3107726350129799E-2</v>
      </c>
      <c r="G2" s="48">
        <v>1.910379344479507E-2</v>
      </c>
      <c r="H2" s="49">
        <v>4155.5526690790475</v>
      </c>
      <c r="J2" s="43" t="s">
        <v>47</v>
      </c>
      <c r="K2" s="44">
        <v>20745</v>
      </c>
      <c r="L2" s="45">
        <f>K2/1064125</f>
        <v>1.9494890167978386E-2</v>
      </c>
      <c r="M2" s="46">
        <v>25681</v>
      </c>
      <c r="N2" s="47">
        <f>M2/1106939</f>
        <v>2.3200013731560637E-2</v>
      </c>
      <c r="O2" s="48">
        <f>(L2+N2)/2</f>
        <v>2.1347451949769509E-2</v>
      </c>
      <c r="P2" s="49">
        <f>O2*210725</f>
        <v>4498.4418121151803</v>
      </c>
      <c r="R2" s="43" t="s">
        <v>47</v>
      </c>
      <c r="S2">
        <v>18400</v>
      </c>
      <c r="T2" s="45">
        <f>S2/$S$27</f>
        <v>1.3953675314659171E-2</v>
      </c>
      <c r="U2">
        <v>26219</v>
      </c>
      <c r="V2" s="47">
        <f>U2/$U$27</f>
        <v>2.3384224054740079E-2</v>
      </c>
      <c r="W2" s="48">
        <f>(T2+V2)/2</f>
        <v>1.8668949684699624E-2</v>
      </c>
      <c r="X2" s="49">
        <f>W2*210725</f>
        <v>3934.0144223083284</v>
      </c>
      <c r="AA2" s="43" t="s">
        <v>47</v>
      </c>
      <c r="AB2" s="61">
        <f>SUM(H2,P2,X2)</f>
        <v>12588.008903502556</v>
      </c>
      <c r="AC2" s="50">
        <f>AB2/$AB$27</f>
        <v>1.970031519778169E-2</v>
      </c>
    </row>
    <row r="3" spans="1:29" x14ac:dyDescent="0.4">
      <c r="A3" s="43" t="s">
        <v>60</v>
      </c>
      <c r="B3" s="43" t="s">
        <v>60</v>
      </c>
      <c r="C3" s="44">
        <v>112589</v>
      </c>
      <c r="D3" s="45">
        <v>5.7076418393785668E-2</v>
      </c>
      <c r="E3" s="46">
        <v>54859</v>
      </c>
      <c r="F3" s="47">
        <v>4.9466061569507579E-2</v>
      </c>
      <c r="G3" s="48">
        <v>5.3271239981646623E-2</v>
      </c>
      <c r="H3" s="49">
        <v>11587.826477007682</v>
      </c>
      <c r="J3" s="43" t="s">
        <v>60</v>
      </c>
      <c r="K3" s="44">
        <v>66420</v>
      </c>
      <c r="L3" s="45">
        <f t="shared" ref="L3:L27" si="0">K3/1064125</f>
        <v>6.2417479149536007E-2</v>
      </c>
      <c r="M3" s="46">
        <v>56312</v>
      </c>
      <c r="N3" s="47">
        <f t="shared" ref="N3:N26" si="1">M3/1106939</f>
        <v>5.087181859162971E-2</v>
      </c>
      <c r="O3" s="48">
        <f t="shared" ref="O3:O27" si="2">(L3+N3)/2</f>
        <v>5.6644648870582862E-2</v>
      </c>
      <c r="P3" s="49">
        <f t="shared" ref="P3:P26" si="3">O3*210725</f>
        <v>11936.443633253573</v>
      </c>
      <c r="R3" s="43" t="s">
        <v>60</v>
      </c>
      <c r="S3">
        <v>75984</v>
      </c>
      <c r="T3" s="45">
        <f t="shared" ref="T3:T27" si="4">S3/$S$27</f>
        <v>5.7622612234188172E-2</v>
      </c>
      <c r="U3">
        <v>59258</v>
      </c>
      <c r="V3" s="47">
        <f t="shared" ref="V3:V27" si="5">U3/$U$27</f>
        <v>5.2851075519119252E-2</v>
      </c>
      <c r="W3" s="48">
        <f t="shared" ref="W3:W27" si="6">(T3+V3)/2</f>
        <v>5.5236843876653716E-2</v>
      </c>
      <c r="X3" s="49">
        <f t="shared" ref="X3:X26" si="7">W3*210725</f>
        <v>11639.783925907854</v>
      </c>
      <c r="AA3" s="43" t="s">
        <v>60</v>
      </c>
      <c r="AB3" s="61">
        <f t="shared" ref="AB3:AB27" si="8">SUM(H3,P3,X3)</f>
        <v>35164.054036169109</v>
      </c>
      <c r="AC3" s="50">
        <f t="shared" ref="AC3:AC27" si="9">AB3/$AB$27</f>
        <v>5.5031971573487395E-2</v>
      </c>
    </row>
    <row r="4" spans="1:29" x14ac:dyDescent="0.4">
      <c r="A4" s="43" t="s">
        <v>48</v>
      </c>
      <c r="B4" s="43" t="s">
        <v>48</v>
      </c>
      <c r="C4" s="44">
        <v>78805</v>
      </c>
      <c r="D4" s="45">
        <v>3.9949792177941715E-2</v>
      </c>
      <c r="E4" s="46">
        <v>31722</v>
      </c>
      <c r="F4" s="47">
        <v>2.8603554660273051E-2</v>
      </c>
      <c r="G4" s="48">
        <v>3.4276673419107381E-2</v>
      </c>
      <c r="H4" s="49">
        <v>7456.0333854913333</v>
      </c>
      <c r="J4" s="43" t="s">
        <v>48</v>
      </c>
      <c r="K4" s="44">
        <v>52654</v>
      </c>
      <c r="L4" s="45">
        <f t="shared" si="0"/>
        <v>4.9481029014448494E-2</v>
      </c>
      <c r="M4" s="46">
        <v>29796</v>
      </c>
      <c r="N4" s="47">
        <f t="shared" si="1"/>
        <v>2.6917472417179268E-2</v>
      </c>
      <c r="O4" s="48">
        <f t="shared" si="2"/>
        <v>3.8199250715813884E-2</v>
      </c>
      <c r="P4" s="49">
        <f t="shared" si="3"/>
        <v>8049.5371070898809</v>
      </c>
      <c r="R4" s="43" t="s">
        <v>48</v>
      </c>
      <c r="S4">
        <v>67837</v>
      </c>
      <c r="T4" s="45">
        <f t="shared" si="4"/>
        <v>5.1444319147855112E-2</v>
      </c>
      <c r="U4">
        <v>30901</v>
      </c>
      <c r="V4" s="47">
        <f t="shared" si="5"/>
        <v>2.7560010203116946E-2</v>
      </c>
      <c r="W4" s="48">
        <f t="shared" si="6"/>
        <v>3.9502164675486028E-2</v>
      </c>
      <c r="X4" s="49">
        <f t="shared" si="7"/>
        <v>8324.0936512417939</v>
      </c>
      <c r="AA4" s="43" t="s">
        <v>48</v>
      </c>
      <c r="AB4" s="61">
        <f t="shared" si="8"/>
        <v>23829.664143823007</v>
      </c>
      <c r="AC4" s="50">
        <f t="shared" si="9"/>
        <v>3.7293578221093165E-2</v>
      </c>
    </row>
    <row r="5" spans="1:29" x14ac:dyDescent="0.4">
      <c r="A5" s="43" t="s">
        <v>57</v>
      </c>
      <c r="B5" s="43" t="s">
        <v>57</v>
      </c>
      <c r="C5" s="44">
        <v>24758</v>
      </c>
      <c r="D5" s="45">
        <v>1.2550941624788795E-2</v>
      </c>
      <c r="E5" s="46">
        <v>21371</v>
      </c>
      <c r="F5" s="47">
        <v>1.9270114325852575E-2</v>
      </c>
      <c r="G5" s="48">
        <v>1.5910527975320686E-2</v>
      </c>
      <c r="H5" s="49">
        <v>3460.937597831632</v>
      </c>
      <c r="J5" s="43" t="s">
        <v>57</v>
      </c>
      <c r="K5" s="44">
        <v>18362</v>
      </c>
      <c r="L5" s="45">
        <f t="shared" si="0"/>
        <v>1.72554916010807E-2</v>
      </c>
      <c r="M5" s="46">
        <v>20735</v>
      </c>
      <c r="N5" s="47">
        <f t="shared" si="1"/>
        <v>1.8731836171640894E-2</v>
      </c>
      <c r="O5" s="48">
        <f t="shared" si="2"/>
        <v>1.7993663886360797E-2</v>
      </c>
      <c r="P5" s="49">
        <f t="shared" si="3"/>
        <v>3791.7148224533789</v>
      </c>
      <c r="R5" s="43" t="s">
        <v>57</v>
      </c>
      <c r="S5">
        <v>18391</v>
      </c>
      <c r="T5" s="45">
        <f t="shared" si="4"/>
        <v>1.3946850147385696E-2</v>
      </c>
      <c r="U5">
        <v>20936</v>
      </c>
      <c r="V5" s="47">
        <f t="shared" si="5"/>
        <v>1.8672417514399416E-2</v>
      </c>
      <c r="W5" s="48">
        <f t="shared" si="6"/>
        <v>1.6309633830892557E-2</v>
      </c>
      <c r="X5" s="49">
        <f t="shared" si="7"/>
        <v>3436.8475890148338</v>
      </c>
      <c r="AA5" s="43" t="s">
        <v>57</v>
      </c>
      <c r="AB5" s="61">
        <f t="shared" si="8"/>
        <v>10689.500009299845</v>
      </c>
      <c r="AC5" s="50">
        <f t="shared" si="9"/>
        <v>1.6729136522242411E-2</v>
      </c>
    </row>
    <row r="6" spans="1:29" x14ac:dyDescent="0.4">
      <c r="A6" s="43" t="s">
        <v>49</v>
      </c>
      <c r="B6" s="43" t="s">
        <v>49</v>
      </c>
      <c r="C6" s="44">
        <v>10897</v>
      </c>
      <c r="D6" s="45">
        <v>5.5241784831296346E-3</v>
      </c>
      <c r="E6" s="46">
        <v>21526</v>
      </c>
      <c r="F6" s="47">
        <v>1.9409876981811919E-2</v>
      </c>
      <c r="G6" s="48">
        <v>1.2467027732470777E-2</v>
      </c>
      <c r="H6" s="49">
        <v>2711.8902075057058</v>
      </c>
      <c r="J6" s="43" t="s">
        <v>49</v>
      </c>
      <c r="K6" s="44">
        <v>8561</v>
      </c>
      <c r="L6" s="45">
        <f t="shared" si="0"/>
        <v>8.0451074826735584E-3</v>
      </c>
      <c r="M6" s="46">
        <v>21831</v>
      </c>
      <c r="N6" s="47">
        <f t="shared" si="1"/>
        <v>1.9721953964942963E-2</v>
      </c>
      <c r="O6" s="48">
        <f t="shared" si="2"/>
        <v>1.3883530723808261E-2</v>
      </c>
      <c r="P6" s="49">
        <f t="shared" si="3"/>
        <v>2925.6070117744957</v>
      </c>
      <c r="R6" s="43" t="s">
        <v>49</v>
      </c>
      <c r="S6">
        <v>9468</v>
      </c>
      <c r="T6" s="45">
        <f t="shared" si="4"/>
        <v>7.180075971695273E-3</v>
      </c>
      <c r="U6">
        <v>21417</v>
      </c>
      <c r="V6" s="47">
        <f t="shared" si="5"/>
        <v>1.9101412204140824E-2</v>
      </c>
      <c r="W6" s="48">
        <f t="shared" si="6"/>
        <v>1.3140744087918049E-2</v>
      </c>
      <c r="X6" s="49">
        <f t="shared" si="7"/>
        <v>2769.083297926531</v>
      </c>
      <c r="AA6" s="43" t="s">
        <v>49</v>
      </c>
      <c r="AB6" s="61">
        <f t="shared" si="8"/>
        <v>8406.5805172067321</v>
      </c>
      <c r="AC6" s="50">
        <f t="shared" si="9"/>
        <v>1.315635277938375E-2</v>
      </c>
    </row>
    <row r="7" spans="1:29" x14ac:dyDescent="0.4">
      <c r="A7" s="43" t="s">
        <v>67</v>
      </c>
      <c r="B7" s="43" t="s">
        <v>67</v>
      </c>
      <c r="C7" s="44">
        <v>18081</v>
      </c>
      <c r="D7" s="45">
        <v>9.1660705839650292E-3</v>
      </c>
      <c r="E7" s="46">
        <v>11406</v>
      </c>
      <c r="F7" s="47">
        <v>1.0284728089498594E-2</v>
      </c>
      <c r="G7" s="48">
        <v>9.7253993367318117E-3</v>
      </c>
      <c r="H7" s="49">
        <v>2115.5174907225874</v>
      </c>
      <c r="J7" s="43" t="s">
        <v>67</v>
      </c>
      <c r="K7" s="44">
        <v>14419</v>
      </c>
      <c r="L7" s="45">
        <f t="shared" si="0"/>
        <v>1.3550099847292376E-2</v>
      </c>
      <c r="M7" s="46">
        <v>12884</v>
      </c>
      <c r="N7" s="47">
        <f t="shared" si="1"/>
        <v>1.1639304424182362E-2</v>
      </c>
      <c r="O7" s="48">
        <f t="shared" si="2"/>
        <v>1.2594702135737369E-2</v>
      </c>
      <c r="P7" s="49">
        <f t="shared" si="3"/>
        <v>2654.018607553257</v>
      </c>
      <c r="R7" s="43" t="s">
        <v>67</v>
      </c>
      <c r="S7">
        <v>16643</v>
      </c>
      <c r="T7" s="45">
        <f t="shared" si="4"/>
        <v>1.2621250992493074E-2</v>
      </c>
      <c r="U7">
        <v>13212</v>
      </c>
      <c r="V7" s="47">
        <f t="shared" si="5"/>
        <v>1.1783529814684997E-2</v>
      </c>
      <c r="W7" s="48">
        <f t="shared" si="6"/>
        <v>1.2202390403589036E-2</v>
      </c>
      <c r="X7" s="49">
        <f t="shared" si="7"/>
        <v>2571.3487177962998</v>
      </c>
      <c r="AA7" s="43" t="s">
        <v>67</v>
      </c>
      <c r="AB7" s="61">
        <f t="shared" si="8"/>
        <v>7340.8848160721445</v>
      </c>
      <c r="AC7" s="50">
        <f t="shared" si="9"/>
        <v>1.1488532127347932E-2</v>
      </c>
    </row>
    <row r="8" spans="1:29" x14ac:dyDescent="0.4">
      <c r="A8" s="43" t="s">
        <v>50</v>
      </c>
      <c r="B8" s="43" t="s">
        <v>50</v>
      </c>
      <c r="C8" s="44">
        <v>11960</v>
      </c>
      <c r="D8" s="45">
        <v>6.0630609028384354E-3</v>
      </c>
      <c r="E8" s="46">
        <v>29873</v>
      </c>
      <c r="F8" s="47">
        <v>2.6936321428861258E-2</v>
      </c>
      <c r="G8" s="48">
        <v>1.6499691165849848E-2</v>
      </c>
      <c r="H8" s="49">
        <v>3589.0953208514884</v>
      </c>
      <c r="J8" s="43" t="s">
        <v>50</v>
      </c>
      <c r="K8" s="44">
        <v>10693</v>
      </c>
      <c r="L8" s="45">
        <f t="shared" si="0"/>
        <v>1.0048631504757429E-2</v>
      </c>
      <c r="M8" s="46">
        <v>30114</v>
      </c>
      <c r="N8" s="47">
        <f t="shared" si="1"/>
        <v>2.7204751119980414E-2</v>
      </c>
      <c r="O8" s="48">
        <f t="shared" si="2"/>
        <v>1.8626691312368923E-2</v>
      </c>
      <c r="P8" s="49">
        <f t="shared" si="3"/>
        <v>3925.1095267989413</v>
      </c>
      <c r="R8" s="43" t="s">
        <v>50</v>
      </c>
      <c r="S8">
        <v>12821</v>
      </c>
      <c r="T8" s="45">
        <f t="shared" si="4"/>
        <v>9.7228299570241965E-3</v>
      </c>
      <c r="U8">
        <v>30773</v>
      </c>
      <c r="V8" s="47">
        <f t="shared" si="5"/>
        <v>2.744584945407973E-2</v>
      </c>
      <c r="W8" s="48">
        <f t="shared" si="6"/>
        <v>1.8584339705551962E-2</v>
      </c>
      <c r="X8" s="49">
        <f t="shared" si="7"/>
        <v>3916.1849844524372</v>
      </c>
      <c r="AA8" s="43" t="s">
        <v>50</v>
      </c>
      <c r="AB8" s="61">
        <f t="shared" si="8"/>
        <v>11430.389832102866</v>
      </c>
      <c r="AC8" s="50">
        <f t="shared" si="9"/>
        <v>1.7888633877855734E-2</v>
      </c>
    </row>
    <row r="9" spans="1:29" x14ac:dyDescent="0.4">
      <c r="A9" s="43" t="s">
        <v>51</v>
      </c>
      <c r="B9" s="43" t="s">
        <v>51</v>
      </c>
      <c r="C9" s="44">
        <v>22537</v>
      </c>
      <c r="D9" s="45">
        <v>1.1425017020674734E-2</v>
      </c>
      <c r="E9" s="46">
        <v>10416</v>
      </c>
      <c r="F9" s="47">
        <v>9.392050480467944E-3</v>
      </c>
      <c r="G9" s="48">
        <v>1.0408533750571339E-2</v>
      </c>
      <c r="H9" s="49">
        <v>2264.1163040930305</v>
      </c>
      <c r="J9" s="43" t="s">
        <v>51</v>
      </c>
      <c r="K9" s="44">
        <v>14189</v>
      </c>
      <c r="L9" s="45">
        <f t="shared" si="0"/>
        <v>1.3333959826148245E-2</v>
      </c>
      <c r="M9" s="46">
        <v>10846</v>
      </c>
      <c r="N9" s="47">
        <f t="shared" si="1"/>
        <v>9.7981912282429293E-3</v>
      </c>
      <c r="O9" s="48">
        <f t="shared" si="2"/>
        <v>1.1566075527195588E-2</v>
      </c>
      <c r="P9" s="49">
        <f t="shared" si="3"/>
        <v>2437.2612654682903</v>
      </c>
      <c r="R9" s="43" t="s">
        <v>51</v>
      </c>
      <c r="S9">
        <v>18453</v>
      </c>
      <c r="T9" s="45">
        <f t="shared" si="4"/>
        <v>1.3993867966380743E-2</v>
      </c>
      <c r="U9">
        <v>11382</v>
      </c>
      <c r="V9" s="47">
        <f t="shared" si="5"/>
        <v>1.0151387855793569E-2</v>
      </c>
      <c r="W9" s="48">
        <f t="shared" si="6"/>
        <v>1.2072627911087156E-2</v>
      </c>
      <c r="X9" s="49">
        <f t="shared" si="7"/>
        <v>2544.0045165638408</v>
      </c>
      <c r="AA9" s="43" t="s">
        <v>51</v>
      </c>
      <c r="AB9" s="61">
        <f t="shared" si="8"/>
        <v>7245.3820861251606</v>
      </c>
      <c r="AC9" s="50">
        <f t="shared" si="9"/>
        <v>1.1339069738448547E-2</v>
      </c>
    </row>
    <row r="10" spans="1:29" x14ac:dyDescent="0.4">
      <c r="A10" s="43" t="s">
        <v>58</v>
      </c>
      <c r="B10" s="43" t="s">
        <v>58</v>
      </c>
      <c r="C10" s="44">
        <v>8245</v>
      </c>
      <c r="D10" s="45">
        <v>4.179760630761112E-3</v>
      </c>
      <c r="E10" s="46">
        <v>18968</v>
      </c>
      <c r="F10" s="47">
        <v>1.7103342311205447E-2</v>
      </c>
      <c r="G10" s="48">
        <v>1.0641551470983279E-2</v>
      </c>
      <c r="H10" s="49">
        <v>2314.8034837256378</v>
      </c>
      <c r="J10" s="43" t="s">
        <v>58</v>
      </c>
      <c r="K10" s="44">
        <v>5962</v>
      </c>
      <c r="L10" s="45">
        <f t="shared" si="0"/>
        <v>5.6027252437448605E-3</v>
      </c>
      <c r="M10" s="46">
        <v>18143</v>
      </c>
      <c r="N10" s="47">
        <f t="shared" si="1"/>
        <v>1.6390243726167385E-2</v>
      </c>
      <c r="O10" s="48">
        <f t="shared" si="2"/>
        <v>1.0996484484956123E-2</v>
      </c>
      <c r="P10" s="49">
        <f t="shared" si="3"/>
        <v>2317.234193092379</v>
      </c>
      <c r="R10" s="43" t="s">
        <v>58</v>
      </c>
      <c r="S10">
        <v>5392</v>
      </c>
      <c r="T10" s="45">
        <f t="shared" si="4"/>
        <v>4.0890335487305564E-3</v>
      </c>
      <c r="U10">
        <v>18174</v>
      </c>
      <c r="V10" s="47">
        <f t="shared" si="5"/>
        <v>1.6209042601580771E-2</v>
      </c>
      <c r="W10" s="48">
        <f t="shared" si="6"/>
        <v>1.0149038075155664E-2</v>
      </c>
      <c r="X10" s="49">
        <f t="shared" si="7"/>
        <v>2138.6560483871772</v>
      </c>
      <c r="AA10" s="43" t="s">
        <v>58</v>
      </c>
      <c r="AB10" s="61">
        <f t="shared" si="8"/>
        <v>6770.6937252051939</v>
      </c>
      <c r="AC10" s="50">
        <f t="shared" si="9"/>
        <v>1.0596179389186109E-2</v>
      </c>
    </row>
    <row r="11" spans="1:29" x14ac:dyDescent="0.4">
      <c r="A11" s="43" t="s">
        <v>52</v>
      </c>
      <c r="B11" s="43" t="s">
        <v>52</v>
      </c>
      <c r="C11" s="44">
        <v>15579</v>
      </c>
      <c r="D11" s="45">
        <v>7.8976944653277575E-3</v>
      </c>
      <c r="E11" s="46">
        <v>20366</v>
      </c>
      <c r="F11" s="47">
        <v>1.8363911298503278E-2</v>
      </c>
      <c r="G11" s="48">
        <v>1.3130802881915517E-2</v>
      </c>
      <c r="H11" s="49">
        <v>2856.2778968886728</v>
      </c>
      <c r="J11" s="43" t="s">
        <v>52</v>
      </c>
      <c r="K11" s="44">
        <v>10627</v>
      </c>
      <c r="L11" s="45">
        <f t="shared" si="0"/>
        <v>9.9866087160812873E-3</v>
      </c>
      <c r="M11" s="46">
        <v>18100</v>
      </c>
      <c r="N11" s="47">
        <f t="shared" si="1"/>
        <v>1.6351397863838928E-2</v>
      </c>
      <c r="O11" s="48">
        <f t="shared" si="2"/>
        <v>1.3169003289960107E-2</v>
      </c>
      <c r="P11" s="49">
        <f t="shared" si="3"/>
        <v>2775.0382182768435</v>
      </c>
      <c r="R11" s="43" t="s">
        <v>52</v>
      </c>
      <c r="S11">
        <v>11171</v>
      </c>
      <c r="T11" s="45">
        <f t="shared" si="4"/>
        <v>8.4715492902205213E-3</v>
      </c>
      <c r="U11">
        <v>18065</v>
      </c>
      <c r="V11" s="47">
        <f t="shared" si="5"/>
        <v>1.6111827588728766E-2</v>
      </c>
      <c r="W11" s="48">
        <f t="shared" si="6"/>
        <v>1.2291688439474643E-2</v>
      </c>
      <c r="X11" s="49">
        <f t="shared" si="7"/>
        <v>2590.1660464082943</v>
      </c>
      <c r="AA11" s="43" t="s">
        <v>52</v>
      </c>
      <c r="AB11" s="61">
        <f t="shared" si="8"/>
        <v>8221.482161573811</v>
      </c>
      <c r="AC11" s="50">
        <f t="shared" si="9"/>
        <v>1.2866672657887728E-2</v>
      </c>
    </row>
    <row r="12" spans="1:29" x14ac:dyDescent="0.4">
      <c r="A12" s="43" t="s">
        <v>63</v>
      </c>
      <c r="B12" s="43" t="s">
        <v>63</v>
      </c>
      <c r="C12" s="44">
        <v>784604</v>
      </c>
      <c r="D12" s="45">
        <v>0.39775098968316452</v>
      </c>
      <c r="E12" s="46">
        <v>353607</v>
      </c>
      <c r="F12" s="47">
        <v>0.31884550636010256</v>
      </c>
      <c r="G12" s="48">
        <v>0.35829824802163357</v>
      </c>
      <c r="H12" s="51">
        <v>77938.826400905848</v>
      </c>
      <c r="J12" s="43" t="s">
        <v>63</v>
      </c>
      <c r="K12" s="44">
        <v>345579</v>
      </c>
      <c r="L12" s="45">
        <f t="shared" si="0"/>
        <v>0.32475414072594855</v>
      </c>
      <c r="M12" s="46">
        <v>346904</v>
      </c>
      <c r="N12" s="47">
        <f t="shared" si="1"/>
        <v>0.31339034942304861</v>
      </c>
      <c r="O12" s="48">
        <f t="shared" si="2"/>
        <v>0.31907224507449861</v>
      </c>
      <c r="P12" s="49">
        <f t="shared" si="3"/>
        <v>67236.498843323716</v>
      </c>
      <c r="R12" s="43" t="s">
        <v>63</v>
      </c>
      <c r="S12">
        <v>467010</v>
      </c>
      <c r="T12" s="45">
        <f t="shared" si="4"/>
        <v>0.35415792982059668</v>
      </c>
      <c r="U12">
        <v>358194</v>
      </c>
      <c r="V12" s="47">
        <f t="shared" si="5"/>
        <v>0.31946636984871918</v>
      </c>
      <c r="W12" s="48">
        <f t="shared" si="6"/>
        <v>0.3368121498346579</v>
      </c>
      <c r="X12" s="49">
        <f t="shared" si="7"/>
        <v>70974.74027390829</v>
      </c>
      <c r="AA12" s="43" t="s">
        <v>63</v>
      </c>
      <c r="AB12" s="61">
        <f t="shared" si="8"/>
        <v>216150.06551813788</v>
      </c>
      <c r="AC12" s="50">
        <f t="shared" si="9"/>
        <v>0.3382762479254085</v>
      </c>
    </row>
    <row r="13" spans="1:29" x14ac:dyDescent="0.4">
      <c r="A13" s="43" t="s">
        <v>68</v>
      </c>
      <c r="B13" s="43" t="s">
        <v>68</v>
      </c>
      <c r="C13" s="44">
        <v>152572</v>
      </c>
      <c r="D13" s="45">
        <v>7.734559599229647E-2</v>
      </c>
      <c r="E13" s="46">
        <v>52690</v>
      </c>
      <c r="F13" s="47">
        <v>4.7510286080631334E-2</v>
      </c>
      <c r="G13" s="48">
        <v>6.2427941036463902E-2</v>
      </c>
      <c r="H13" s="49">
        <v>13579.63787395681</v>
      </c>
      <c r="J13" s="43" t="s">
        <v>68</v>
      </c>
      <c r="K13" s="44">
        <v>81049</v>
      </c>
      <c r="L13" s="45">
        <f t="shared" si="0"/>
        <v>7.6164924233525194E-2</v>
      </c>
      <c r="M13" s="46">
        <v>55594</v>
      </c>
      <c r="N13" s="47">
        <f t="shared" si="1"/>
        <v>5.0223183029959192E-2</v>
      </c>
      <c r="O13" s="48">
        <f t="shared" si="2"/>
        <v>6.3194053631742186E-2</v>
      </c>
      <c r="P13" s="49">
        <f t="shared" si="3"/>
        <v>13316.566951548872</v>
      </c>
      <c r="R13" s="43" t="s">
        <v>68</v>
      </c>
      <c r="S13">
        <v>106757</v>
      </c>
      <c r="T13" s="45">
        <f t="shared" si="4"/>
        <v>8.0959375846036366E-2</v>
      </c>
      <c r="U13">
        <v>57488</v>
      </c>
      <c r="V13" s="47">
        <f t="shared" si="5"/>
        <v>5.1272446411339018E-2</v>
      </c>
      <c r="W13" s="48">
        <f t="shared" si="6"/>
        <v>6.6115911128687699E-2</v>
      </c>
      <c r="X13" s="49">
        <f t="shared" si="7"/>
        <v>13932.275372592716</v>
      </c>
      <c r="AA13" s="43" t="s">
        <v>68</v>
      </c>
      <c r="AB13" s="61">
        <f t="shared" si="8"/>
        <v>40828.480198098398</v>
      </c>
      <c r="AC13" s="50">
        <f t="shared" si="9"/>
        <v>6.3896835084468709E-2</v>
      </c>
    </row>
    <row r="14" spans="1:29" x14ac:dyDescent="0.4">
      <c r="A14" s="43" t="s">
        <v>61</v>
      </c>
      <c r="B14" s="43" t="s">
        <v>61</v>
      </c>
      <c r="C14" s="44">
        <v>155277</v>
      </c>
      <c r="D14" s="45">
        <v>7.8716881923916696E-2</v>
      </c>
      <c r="E14" s="46">
        <v>88198</v>
      </c>
      <c r="F14" s="47">
        <v>7.9527656324530696E-2</v>
      </c>
      <c r="G14" s="48">
        <v>7.9122269124223696E-2</v>
      </c>
      <c r="H14" s="49">
        <v>17211.07159124676</v>
      </c>
      <c r="J14" s="43" t="s">
        <v>61</v>
      </c>
      <c r="K14" s="44">
        <v>93819</v>
      </c>
      <c r="L14" s="45">
        <f t="shared" si="0"/>
        <v>8.8165394103136382E-2</v>
      </c>
      <c r="M14" s="46">
        <v>89615</v>
      </c>
      <c r="N14" s="47">
        <f t="shared" si="1"/>
        <v>8.0957487268946166E-2</v>
      </c>
      <c r="O14" s="48">
        <f t="shared" si="2"/>
        <v>8.4561440686041267E-2</v>
      </c>
      <c r="P14" s="49">
        <f t="shared" si="3"/>
        <v>17819.209588566046</v>
      </c>
      <c r="R14" s="43" t="s">
        <v>61</v>
      </c>
      <c r="S14">
        <v>100307</v>
      </c>
      <c r="T14" s="45">
        <f t="shared" si="4"/>
        <v>7.6068005966712898E-2</v>
      </c>
      <c r="U14">
        <v>83992</v>
      </c>
      <c r="V14" s="47">
        <f t="shared" si="5"/>
        <v>7.4910856508857274E-2</v>
      </c>
      <c r="W14" s="48">
        <f t="shared" si="6"/>
        <v>7.5489431237785093E-2</v>
      </c>
      <c r="X14" s="49">
        <f t="shared" si="7"/>
        <v>15907.510397582264</v>
      </c>
      <c r="AA14" s="43" t="s">
        <v>61</v>
      </c>
      <c r="AB14" s="61">
        <f t="shared" si="8"/>
        <v>50937.791577395074</v>
      </c>
      <c r="AC14" s="50">
        <f t="shared" si="9"/>
        <v>7.9717972655260497E-2</v>
      </c>
    </row>
    <row r="15" spans="1:29" x14ac:dyDescent="0.4">
      <c r="A15" s="43" t="s">
        <v>64</v>
      </c>
      <c r="B15" s="43" t="s">
        <v>64</v>
      </c>
      <c r="C15" s="44">
        <v>142383</v>
      </c>
      <c r="D15" s="45">
        <v>7.2180334492378331E-2</v>
      </c>
      <c r="E15" s="46">
        <v>52233</v>
      </c>
      <c r="F15" s="47">
        <v>4.7098211669189906E-2</v>
      </c>
      <c r="G15" s="48">
        <v>5.9639273080784122E-2</v>
      </c>
      <c r="H15" s="49">
        <v>12973.032876897567</v>
      </c>
      <c r="J15" s="43" t="s">
        <v>64</v>
      </c>
      <c r="K15" s="44">
        <v>88862</v>
      </c>
      <c r="L15" s="45">
        <f t="shared" si="0"/>
        <v>8.3507106777869142E-2</v>
      </c>
      <c r="M15" s="46">
        <v>53522</v>
      </c>
      <c r="N15" s="47">
        <f t="shared" si="1"/>
        <v>4.8351354501015867E-2</v>
      </c>
      <c r="O15" s="48">
        <f t="shared" si="2"/>
        <v>6.5929230639442504E-2</v>
      </c>
      <c r="P15" s="49">
        <f t="shared" si="3"/>
        <v>13892.937126496521</v>
      </c>
      <c r="R15" s="43" t="s">
        <v>64</v>
      </c>
      <c r="S15">
        <v>117961</v>
      </c>
      <c r="T15" s="45">
        <f t="shared" si="4"/>
        <v>8.945595074959295E-2</v>
      </c>
      <c r="U15">
        <v>53069</v>
      </c>
      <c r="V15" s="47">
        <f t="shared" si="5"/>
        <v>4.7331224926999552E-2</v>
      </c>
      <c r="W15" s="48">
        <f t="shared" si="6"/>
        <v>6.8393587838296244E-2</v>
      </c>
      <c r="X15" s="49">
        <f t="shared" si="7"/>
        <v>14412.238797224976</v>
      </c>
      <c r="AA15" s="43" t="s">
        <v>64</v>
      </c>
      <c r="AB15" s="61">
        <f t="shared" si="8"/>
        <v>41278.208800619068</v>
      </c>
      <c r="AC15" s="50">
        <f t="shared" si="9"/>
        <v>6.4600663250704751E-2</v>
      </c>
    </row>
    <row r="16" spans="1:29" x14ac:dyDescent="0.4">
      <c r="A16" s="43" t="s">
        <v>53</v>
      </c>
      <c r="B16" s="43" t="s">
        <v>53</v>
      </c>
      <c r="C16" s="44">
        <v>35840</v>
      </c>
      <c r="D16" s="45">
        <v>1.816890491285364E-2</v>
      </c>
      <c r="E16" s="46">
        <v>23762</v>
      </c>
      <c r="F16" s="47">
        <v>2.1426066005844784E-2</v>
      </c>
      <c r="G16" s="48">
        <v>1.9797485459349212E-2</v>
      </c>
      <c r="H16" s="49">
        <v>4306.4480245449377</v>
      </c>
      <c r="J16" s="43" t="s">
        <v>53</v>
      </c>
      <c r="K16" s="44">
        <v>20645</v>
      </c>
      <c r="L16" s="45">
        <f t="shared" si="0"/>
        <v>1.9400916245741806E-2</v>
      </c>
      <c r="M16" s="46">
        <v>23986</v>
      </c>
      <c r="N16" s="47">
        <f t="shared" si="1"/>
        <v>2.1668764042101687E-2</v>
      </c>
      <c r="O16" s="48">
        <f t="shared" si="2"/>
        <v>2.0534840143921748E-2</v>
      </c>
      <c r="P16" s="49">
        <f t="shared" si="3"/>
        <v>4327.2041893279102</v>
      </c>
      <c r="R16" s="43" t="s">
        <v>53</v>
      </c>
      <c r="S16">
        <v>25725</v>
      </c>
      <c r="T16" s="45">
        <f t="shared" si="4"/>
        <v>1.9508603123348216E-2</v>
      </c>
      <c r="U16">
        <v>24755</v>
      </c>
      <c r="V16" s="47">
        <f t="shared" si="5"/>
        <v>2.2078510487626938E-2</v>
      </c>
      <c r="W16" s="48">
        <f t="shared" si="6"/>
        <v>2.0793556805487577E-2</v>
      </c>
      <c r="X16" s="49">
        <f t="shared" si="7"/>
        <v>4381.7222578363699</v>
      </c>
      <c r="AA16" s="43" t="s">
        <v>53</v>
      </c>
      <c r="AB16" s="61">
        <f t="shared" si="8"/>
        <v>13015.374471709216</v>
      </c>
      <c r="AC16" s="50">
        <f t="shared" si="9"/>
        <v>2.0369145070948339E-2</v>
      </c>
    </row>
    <row r="17" spans="1:29" x14ac:dyDescent="0.4">
      <c r="A17" s="43" t="s">
        <v>54</v>
      </c>
      <c r="B17" s="43" t="s">
        <v>54</v>
      </c>
      <c r="C17" s="44">
        <v>17489</v>
      </c>
      <c r="D17" s="45">
        <v>8.8659592081723575E-3</v>
      </c>
      <c r="E17" s="46">
        <v>25479</v>
      </c>
      <c r="F17" s="47">
        <v>2.2974275556052491E-2</v>
      </c>
      <c r="G17" s="48">
        <v>1.5920117382112423E-2</v>
      </c>
      <c r="H17" s="49">
        <v>3463.0235335440047</v>
      </c>
      <c r="J17" s="43" t="s">
        <v>54</v>
      </c>
      <c r="K17" s="44">
        <v>8825</v>
      </c>
      <c r="L17" s="45">
        <f t="shared" si="0"/>
        <v>8.2931986373781276E-3</v>
      </c>
      <c r="M17" s="46">
        <v>25022</v>
      </c>
      <c r="N17" s="47">
        <f t="shared" si="1"/>
        <v>2.2604678306573353E-2</v>
      </c>
      <c r="O17" s="48">
        <f t="shared" si="2"/>
        <v>1.544893847197574E-2</v>
      </c>
      <c r="P17" s="49">
        <f t="shared" si="3"/>
        <v>3255.4775595070878</v>
      </c>
      <c r="R17" s="43" t="s">
        <v>54</v>
      </c>
      <c r="S17">
        <v>12162</v>
      </c>
      <c r="T17" s="45">
        <f t="shared" si="4"/>
        <v>9.2230760422220021E-3</v>
      </c>
      <c r="U17">
        <v>25666</v>
      </c>
      <c r="V17" s="47">
        <f t="shared" si="5"/>
        <v>2.2891013943665238E-2</v>
      </c>
      <c r="W17" s="48">
        <f t="shared" si="6"/>
        <v>1.6057044992943619E-2</v>
      </c>
      <c r="X17" s="49">
        <f t="shared" si="7"/>
        <v>3383.6208061380444</v>
      </c>
      <c r="AA17" s="43" t="s">
        <v>54</v>
      </c>
      <c r="AB17" s="61">
        <f t="shared" si="8"/>
        <v>10102.121899189136</v>
      </c>
      <c r="AC17" s="50">
        <f t="shared" si="9"/>
        <v>1.58098859880107E-2</v>
      </c>
    </row>
    <row r="18" spans="1:29" x14ac:dyDescent="0.4">
      <c r="A18" s="43" t="s">
        <v>65</v>
      </c>
      <c r="B18" s="43" t="s">
        <v>65</v>
      </c>
      <c r="C18" s="44">
        <v>156987</v>
      </c>
      <c r="D18" s="45">
        <v>7.9583757688452966E-2</v>
      </c>
      <c r="E18" s="46">
        <v>95328</v>
      </c>
      <c r="F18" s="47">
        <v>8.5956738498660534E-2</v>
      </c>
      <c r="G18" s="48">
        <v>8.277024809355675E-2</v>
      </c>
      <c r="H18" s="49">
        <v>18004.59821655093</v>
      </c>
      <c r="J18" s="43" t="s">
        <v>65</v>
      </c>
      <c r="K18" s="44">
        <v>82100</v>
      </c>
      <c r="L18" s="45">
        <f t="shared" si="0"/>
        <v>7.7152590156231646E-2</v>
      </c>
      <c r="M18" s="46">
        <v>92953</v>
      </c>
      <c r="N18" s="47">
        <f t="shared" si="1"/>
        <v>8.3973010256211053E-2</v>
      </c>
      <c r="O18" s="48">
        <f t="shared" si="2"/>
        <v>8.0562800206221349E-2</v>
      </c>
      <c r="P18" s="49">
        <f t="shared" si="3"/>
        <v>16976.596073455992</v>
      </c>
      <c r="R18" s="43" t="s">
        <v>65</v>
      </c>
      <c r="S18">
        <v>97689</v>
      </c>
      <c r="T18" s="45">
        <f t="shared" si="4"/>
        <v>7.408264064205107E-2</v>
      </c>
      <c r="U18">
        <v>89742</v>
      </c>
      <c r="V18" s="47">
        <f t="shared" si="5"/>
        <v>8.0039171407013388E-2</v>
      </c>
      <c r="W18" s="48">
        <f t="shared" si="6"/>
        <v>7.7060906024532222E-2</v>
      </c>
      <c r="X18" s="49">
        <f t="shared" si="7"/>
        <v>16238.659422019553</v>
      </c>
      <c r="AA18" s="43" t="s">
        <v>65</v>
      </c>
      <c r="AB18" s="61">
        <f t="shared" si="8"/>
        <v>51219.853712026481</v>
      </c>
      <c r="AC18" s="50">
        <f t="shared" si="9"/>
        <v>8.0159401716853526E-2</v>
      </c>
    </row>
    <row r="19" spans="1:29" x14ac:dyDescent="0.4">
      <c r="A19" s="43" t="s">
        <v>69</v>
      </c>
      <c r="B19" s="43" t="s">
        <v>69</v>
      </c>
      <c r="C19" s="44">
        <v>21612</v>
      </c>
      <c r="D19" s="45">
        <v>1.0956092995998683E-2</v>
      </c>
      <c r="E19" s="46">
        <v>22958</v>
      </c>
      <c r="F19" s="47">
        <v>2.0701103583965347E-2</v>
      </c>
      <c r="G19" s="48">
        <v>1.5828598289982017E-2</v>
      </c>
      <c r="H19" s="49">
        <v>3443.1158430283381</v>
      </c>
      <c r="J19" s="43" t="s">
        <v>69</v>
      </c>
      <c r="K19" s="44">
        <v>14337</v>
      </c>
      <c r="L19" s="45">
        <f t="shared" si="0"/>
        <v>1.3473041231058381E-2</v>
      </c>
      <c r="M19" s="46">
        <v>23130</v>
      </c>
      <c r="N19" s="47">
        <f t="shared" si="1"/>
        <v>2.0895460364121238E-2</v>
      </c>
      <c r="O19" s="48">
        <f t="shared" si="2"/>
        <v>1.7184250797589808E-2</v>
      </c>
      <c r="P19" s="49">
        <f t="shared" si="3"/>
        <v>3621.1512493221126</v>
      </c>
      <c r="R19" s="43" t="s">
        <v>69</v>
      </c>
      <c r="S19">
        <v>14290</v>
      </c>
      <c r="T19" s="45">
        <f t="shared" si="4"/>
        <v>1.0836848926439106E-2</v>
      </c>
      <c r="U19">
        <v>22808</v>
      </c>
      <c r="V19" s="47">
        <f t="shared" si="5"/>
        <v>2.034201846906868E-2</v>
      </c>
      <c r="W19" s="48">
        <f t="shared" si="6"/>
        <v>1.5589433697753893E-2</v>
      </c>
      <c r="X19" s="49">
        <f t="shared" si="7"/>
        <v>3285.0834159591891</v>
      </c>
      <c r="AA19" s="43" t="s">
        <v>69</v>
      </c>
      <c r="AB19" s="61">
        <f t="shared" si="8"/>
        <v>10349.350508309639</v>
      </c>
      <c r="AC19" s="50">
        <f t="shared" si="9"/>
        <v>1.6196800357306057E-2</v>
      </c>
    </row>
    <row r="20" spans="1:29" x14ac:dyDescent="0.4">
      <c r="A20" s="43" t="s">
        <v>70</v>
      </c>
      <c r="B20" s="43" t="s">
        <v>70</v>
      </c>
      <c r="C20" s="44">
        <v>15460</v>
      </c>
      <c r="D20" s="45">
        <v>7.837368023234299E-3</v>
      </c>
      <c r="E20" s="46">
        <v>8981</v>
      </c>
      <c r="F20" s="47">
        <v>8.0981187946507875E-3</v>
      </c>
      <c r="G20" s="48">
        <v>7.9677434089425424E-3</v>
      </c>
      <c r="H20" s="49">
        <v>1733.1833850302264</v>
      </c>
      <c r="J20" s="43" t="s">
        <v>70</v>
      </c>
      <c r="K20" s="44">
        <v>9640</v>
      </c>
      <c r="L20" s="45">
        <f t="shared" si="0"/>
        <v>9.0590861036062495E-3</v>
      </c>
      <c r="M20" s="46">
        <v>8992</v>
      </c>
      <c r="N20" s="47">
        <f t="shared" si="1"/>
        <v>8.1233021873834063E-3</v>
      </c>
      <c r="O20" s="48">
        <f t="shared" si="2"/>
        <v>8.5911941454948279E-3</v>
      </c>
      <c r="P20" s="49">
        <f t="shared" si="3"/>
        <v>1810.3793863093977</v>
      </c>
      <c r="R20" s="43" t="s">
        <v>70</v>
      </c>
      <c r="S20">
        <v>11877</v>
      </c>
      <c r="T20" s="45">
        <f t="shared" si="4"/>
        <v>9.0069457452286398E-3</v>
      </c>
      <c r="U20">
        <v>9386</v>
      </c>
      <c r="V20" s="47">
        <f t="shared" si="5"/>
        <v>8.3711936754945031E-3</v>
      </c>
      <c r="W20" s="48">
        <f t="shared" si="6"/>
        <v>8.6890697103615723E-3</v>
      </c>
      <c r="X20" s="49">
        <f t="shared" si="7"/>
        <v>1831.0042147159422</v>
      </c>
      <c r="AA20" s="43" t="s">
        <v>70</v>
      </c>
      <c r="AB20" s="61">
        <f t="shared" si="8"/>
        <v>5374.5669860555663</v>
      </c>
      <c r="AC20" s="50">
        <f t="shared" si="9"/>
        <v>8.4112320295090838E-3</v>
      </c>
    </row>
    <row r="21" spans="1:29" x14ac:dyDescent="0.4">
      <c r="A21" s="43" t="s">
        <v>55</v>
      </c>
      <c r="B21" s="43" t="s">
        <v>55</v>
      </c>
      <c r="C21" s="44">
        <v>33728</v>
      </c>
      <c r="D21" s="45">
        <v>1.7098237301917622E-2</v>
      </c>
      <c r="E21" s="46">
        <v>25802</v>
      </c>
      <c r="F21" s="47">
        <v>2.326552289718067E-2</v>
      </c>
      <c r="G21" s="48">
        <v>2.0181880099549146E-2</v>
      </c>
      <c r="H21" s="49">
        <v>4390.0634686544281</v>
      </c>
      <c r="J21" s="43" t="s">
        <v>55</v>
      </c>
      <c r="K21" s="44">
        <v>22091</v>
      </c>
      <c r="L21" s="45">
        <f t="shared" si="0"/>
        <v>2.0759779161282743E-2</v>
      </c>
      <c r="M21" s="46">
        <v>25967</v>
      </c>
      <c r="N21" s="47">
        <f t="shared" si="1"/>
        <v>2.3458383885652235E-2</v>
      </c>
      <c r="O21" s="48">
        <f t="shared" si="2"/>
        <v>2.2109081523467487E-2</v>
      </c>
      <c r="P21" s="49">
        <f t="shared" si="3"/>
        <v>4658.936204032686</v>
      </c>
      <c r="R21" s="43" t="s">
        <v>55</v>
      </c>
      <c r="S21">
        <v>25997</v>
      </c>
      <c r="T21" s="45">
        <f t="shared" si="4"/>
        <v>1.9714874845391004E-2</v>
      </c>
      <c r="U21">
        <v>26365</v>
      </c>
      <c r="V21" s="47">
        <f t="shared" si="5"/>
        <v>2.3514438659110654E-2</v>
      </c>
      <c r="W21" s="48">
        <f t="shared" si="6"/>
        <v>2.1614656752250827E-2</v>
      </c>
      <c r="X21" s="49">
        <f t="shared" si="7"/>
        <v>4554.7485441180552</v>
      </c>
      <c r="AA21" s="43" t="s">
        <v>55</v>
      </c>
      <c r="AB21" s="61">
        <f t="shared" si="8"/>
        <v>13603.748216805168</v>
      </c>
      <c r="AC21" s="50">
        <f t="shared" si="9"/>
        <v>2.1289953780359434E-2</v>
      </c>
    </row>
    <row r="22" spans="1:29" x14ac:dyDescent="0.4">
      <c r="A22" s="43" t="s">
        <v>66</v>
      </c>
      <c r="B22" s="43" t="s">
        <v>66</v>
      </c>
      <c r="C22" s="44">
        <v>33203</v>
      </c>
      <c r="D22" s="45">
        <v>1.6832091233858242E-2</v>
      </c>
      <c r="E22" s="46">
        <v>29883</v>
      </c>
      <c r="F22" s="47">
        <v>2.6945338374407022E-2</v>
      </c>
      <c r="G22" s="48">
        <v>2.1888714804132632E-2</v>
      </c>
      <c r="H22" s="49">
        <v>4761.3426877689508</v>
      </c>
      <c r="J22" s="43" t="s">
        <v>66</v>
      </c>
      <c r="K22" s="44">
        <v>21406</v>
      </c>
      <c r="L22" s="45">
        <f t="shared" si="0"/>
        <v>2.0116057793962177E-2</v>
      </c>
      <c r="M22" s="46">
        <v>29921</v>
      </c>
      <c r="N22" s="47">
        <f t="shared" si="1"/>
        <v>2.7030396435575945E-2</v>
      </c>
      <c r="O22" s="48">
        <f t="shared" si="2"/>
        <v>2.3573227114769061E-2</v>
      </c>
      <c r="P22" s="49">
        <f t="shared" si="3"/>
        <v>4967.4682837597102</v>
      </c>
      <c r="R22" s="43" t="s">
        <v>66</v>
      </c>
      <c r="S22">
        <v>22635</v>
      </c>
      <c r="T22" s="45">
        <f t="shared" si="4"/>
        <v>1.7165295692788605E-2</v>
      </c>
      <c r="U22">
        <v>30120</v>
      </c>
      <c r="V22" s="47">
        <f t="shared" si="5"/>
        <v>2.6863451257819564E-2</v>
      </c>
      <c r="W22" s="48">
        <f t="shared" si="6"/>
        <v>2.2014373475304085E-2</v>
      </c>
      <c r="X22" s="49">
        <f t="shared" si="7"/>
        <v>4638.9788505834531</v>
      </c>
      <c r="AA22" s="43" t="s">
        <v>66</v>
      </c>
      <c r="AB22" s="61">
        <f t="shared" si="8"/>
        <v>14367.789822112114</v>
      </c>
      <c r="AC22" s="50">
        <f t="shared" si="9"/>
        <v>2.2485683825051238E-2</v>
      </c>
    </row>
    <row r="23" spans="1:29" x14ac:dyDescent="0.4">
      <c r="A23" s="43" t="s">
        <v>62</v>
      </c>
      <c r="B23" s="43" t="s">
        <v>62</v>
      </c>
      <c r="C23" s="44">
        <v>68283</v>
      </c>
      <c r="D23" s="45">
        <v>3.4615718029140208E-2</v>
      </c>
      <c r="E23" s="46">
        <v>52516</v>
      </c>
      <c r="F23" s="47">
        <v>4.7353391228135033E-2</v>
      </c>
      <c r="G23" s="48">
        <v>4.0984554628637621E-2</v>
      </c>
      <c r="H23" s="49">
        <v>8915.1652455943986</v>
      </c>
      <c r="J23" s="43" t="s">
        <v>62</v>
      </c>
      <c r="K23" s="44">
        <v>40339</v>
      </c>
      <c r="L23" s="45">
        <f t="shared" si="0"/>
        <v>3.7908140491013743E-2</v>
      </c>
      <c r="M23" s="46">
        <v>53903</v>
      </c>
      <c r="N23" s="47">
        <f t="shared" si="1"/>
        <v>4.8695546909088935E-2</v>
      </c>
      <c r="O23" s="48">
        <f t="shared" si="2"/>
        <v>4.3301843700051343E-2</v>
      </c>
      <c r="P23" s="49">
        <f t="shared" si="3"/>
        <v>9124.7810136933185</v>
      </c>
      <c r="R23" s="43" t="s">
        <v>62</v>
      </c>
      <c r="S23">
        <v>45442</v>
      </c>
      <c r="T23" s="45">
        <f t="shared" si="4"/>
        <v>3.4461027915692499E-2</v>
      </c>
      <c r="U23">
        <v>56242</v>
      </c>
      <c r="V23" s="47">
        <f t="shared" si="5"/>
        <v>5.016116286992988E-2</v>
      </c>
      <c r="W23" s="48">
        <f t="shared" si="6"/>
        <v>4.2311095392811193E-2</v>
      </c>
      <c r="X23" s="49">
        <f t="shared" si="7"/>
        <v>8916.0055766501391</v>
      </c>
      <c r="AA23" s="43" t="s">
        <v>62</v>
      </c>
      <c r="AB23" s="61">
        <f t="shared" si="8"/>
        <v>26955.951835937856</v>
      </c>
      <c r="AC23" s="50">
        <f t="shared" si="9"/>
        <v>4.2186238641477143E-2</v>
      </c>
    </row>
    <row r="24" spans="1:29" x14ac:dyDescent="0.4">
      <c r="A24" s="43" t="s">
        <v>59</v>
      </c>
      <c r="B24" s="43" t="s">
        <v>59</v>
      </c>
      <c r="C24" s="44">
        <v>5069</v>
      </c>
      <c r="D24" s="45">
        <v>2.5697036552247516E-3</v>
      </c>
      <c r="E24" s="44">
        <v>5561</v>
      </c>
      <c r="F24" s="47">
        <v>5.014323417999446E-3</v>
      </c>
      <c r="G24" s="48">
        <v>3.7920135366120988E-3</v>
      </c>
      <c r="H24" s="49">
        <v>824.85774455154683</v>
      </c>
      <c r="J24" s="43" t="s">
        <v>59</v>
      </c>
      <c r="K24" s="44">
        <v>3341</v>
      </c>
      <c r="L24" s="45">
        <f t="shared" si="0"/>
        <v>3.1396687419241159E-3</v>
      </c>
      <c r="M24" s="44">
        <v>6535</v>
      </c>
      <c r="N24" s="47">
        <f t="shared" si="1"/>
        <v>5.9036676817783096E-3</v>
      </c>
      <c r="O24" s="48">
        <f t="shared" si="2"/>
        <v>4.5216682118512132E-3</v>
      </c>
      <c r="P24" s="49">
        <f t="shared" si="3"/>
        <v>952.82853394234689</v>
      </c>
      <c r="R24" s="43" t="s">
        <v>59</v>
      </c>
      <c r="S24">
        <v>4235</v>
      </c>
      <c r="T24" s="45">
        <f t="shared" si="4"/>
        <v>3.2116203781294341E-3</v>
      </c>
      <c r="U24">
        <v>6522</v>
      </c>
      <c r="V24" s="47">
        <f t="shared" si="5"/>
        <v>5.8168469157868262E-3</v>
      </c>
      <c r="W24" s="48">
        <f t="shared" si="6"/>
        <v>4.5142336469581306E-3</v>
      </c>
      <c r="X24" s="49">
        <f t="shared" si="7"/>
        <v>951.26188525525208</v>
      </c>
      <c r="AA24" s="43" t="s">
        <v>59</v>
      </c>
      <c r="AB24" s="61">
        <f t="shared" si="8"/>
        <v>2728.9481637491458</v>
      </c>
      <c r="AC24" s="50">
        <f t="shared" si="9"/>
        <v>4.2708214934060731E-3</v>
      </c>
    </row>
    <row r="25" spans="1:29" x14ac:dyDescent="0.4">
      <c r="A25" s="43" t="s">
        <v>71</v>
      </c>
      <c r="B25" s="43" t="s">
        <v>71</v>
      </c>
      <c r="C25" s="44">
        <v>7231</v>
      </c>
      <c r="D25" s="45">
        <v>3.6657185107378532E-3</v>
      </c>
      <c r="E25" s="46">
        <v>11277</v>
      </c>
      <c r="F25" s="47">
        <v>1.0168409491958238E-2</v>
      </c>
      <c r="G25" s="48">
        <v>6.9170640013480455E-3</v>
      </c>
      <c r="H25" s="49">
        <v>1504.6343468932337</v>
      </c>
      <c r="J25" s="43" t="s">
        <v>71</v>
      </c>
      <c r="K25" s="44">
        <v>3864</v>
      </c>
      <c r="L25" s="45">
        <f t="shared" si="0"/>
        <v>3.631152355221426E-3</v>
      </c>
      <c r="M25" s="46">
        <v>11408</v>
      </c>
      <c r="N25" s="47">
        <f t="shared" si="1"/>
        <v>1.0305897614954393E-2</v>
      </c>
      <c r="O25" s="48">
        <f t="shared" si="2"/>
        <v>6.9685249850879091E-3</v>
      </c>
      <c r="P25" s="49">
        <f t="shared" si="3"/>
        <v>1468.4424274826497</v>
      </c>
      <c r="R25" s="43" t="s">
        <v>71</v>
      </c>
      <c r="S25">
        <v>5526</v>
      </c>
      <c r="T25" s="45">
        <f t="shared" si="4"/>
        <v>4.1906527059134011E-3</v>
      </c>
      <c r="U25">
        <v>11094</v>
      </c>
      <c r="V25" s="47">
        <f t="shared" si="5"/>
        <v>9.8945261704598362E-3</v>
      </c>
      <c r="W25" s="48">
        <f t="shared" si="6"/>
        <v>7.0425894381866191E-3</v>
      </c>
      <c r="X25" s="49">
        <f t="shared" si="7"/>
        <v>1484.0496593618752</v>
      </c>
      <c r="AA25" s="43" t="s">
        <v>71</v>
      </c>
      <c r="AB25" s="61">
        <f t="shared" si="8"/>
        <v>4457.1264337377588</v>
      </c>
      <c r="AC25" s="50">
        <f t="shared" si="9"/>
        <v>6.9754316424551176E-3</v>
      </c>
    </row>
    <row r="26" spans="1:29" x14ac:dyDescent="0.4">
      <c r="A26" s="43" t="s">
        <v>56</v>
      </c>
      <c r="B26" s="43" t="s">
        <v>56</v>
      </c>
      <c r="C26" s="44">
        <v>9626</v>
      </c>
      <c r="D26" s="45">
        <v>4.879851525980165E-3</v>
      </c>
      <c r="E26" s="46">
        <v>14614</v>
      </c>
      <c r="F26" s="47">
        <v>1.3177364220579735E-2</v>
      </c>
      <c r="G26" s="48">
        <v>9.0286078732799493E-3</v>
      </c>
      <c r="H26" s="49">
        <v>1963.947927635221</v>
      </c>
      <c r="J26" s="43" t="s">
        <v>56</v>
      </c>
      <c r="K26" s="44">
        <v>5596</v>
      </c>
      <c r="L26" s="45">
        <f t="shared" si="0"/>
        <v>5.2587806883589803E-3</v>
      </c>
      <c r="M26" s="46">
        <v>15045</v>
      </c>
      <c r="N26" s="47">
        <f t="shared" si="1"/>
        <v>1.3591534854224126E-2</v>
      </c>
      <c r="O26" s="48">
        <f t="shared" si="2"/>
        <v>9.4251577712915532E-3</v>
      </c>
      <c r="P26" s="49">
        <f t="shared" si="3"/>
        <v>1986.1163713554126</v>
      </c>
      <c r="R26" s="43" t="s">
        <v>56</v>
      </c>
      <c r="S26">
        <v>6476</v>
      </c>
      <c r="T26" s="45">
        <f t="shared" si="4"/>
        <v>4.9110870292246077E-3</v>
      </c>
      <c r="U26">
        <v>15446</v>
      </c>
      <c r="V26" s="47">
        <f t="shared" si="5"/>
        <v>1.3775991637725133E-2</v>
      </c>
      <c r="W26" s="48">
        <f t="shared" si="6"/>
        <v>9.3435393334748706E-3</v>
      </c>
      <c r="X26" s="49">
        <f t="shared" si="7"/>
        <v>1968.917326046492</v>
      </c>
      <c r="AA26" s="43" t="s">
        <v>56</v>
      </c>
      <c r="AB26" s="61">
        <f t="shared" si="8"/>
        <v>5918.9816250371259</v>
      </c>
      <c r="AC26" s="50">
        <f t="shared" si="9"/>
        <v>9.2632444540664757E-3</v>
      </c>
    </row>
    <row r="27" spans="1:29" ht="15.45" x14ac:dyDescent="0.4">
      <c r="A27" s="52" t="s">
        <v>84</v>
      </c>
      <c r="B27" s="52" t="s">
        <v>84</v>
      </c>
      <c r="C27" s="44">
        <v>1972601</v>
      </c>
      <c r="D27" s="47">
        <v>0.99999999999999989</v>
      </c>
      <c r="E27" s="44">
        <v>1109023</v>
      </c>
      <c r="F27" s="47">
        <v>1</v>
      </c>
      <c r="G27" s="48">
        <v>1</v>
      </c>
      <c r="H27" s="53">
        <v>217525</v>
      </c>
      <c r="J27" s="52" t="s">
        <v>84</v>
      </c>
      <c r="K27" s="44">
        <f>SUM(K2:K26)</f>
        <v>1064125</v>
      </c>
      <c r="L27" s="45">
        <f t="shared" si="0"/>
        <v>1</v>
      </c>
      <c r="M27" s="44">
        <f>SUM(M2:M26)</f>
        <v>1106939</v>
      </c>
      <c r="N27" s="47">
        <f>M27/1106939</f>
        <v>1</v>
      </c>
      <c r="O27" s="48">
        <f t="shared" si="2"/>
        <v>1</v>
      </c>
      <c r="P27" s="53">
        <f>SUM(P2:P26)</f>
        <v>210725.00000000003</v>
      </c>
      <c r="R27" s="52" t="s">
        <v>84</v>
      </c>
      <c r="S27" s="44">
        <f>SUM(S2:S26)</f>
        <v>1318649</v>
      </c>
      <c r="T27" s="45">
        <f t="shared" si="4"/>
        <v>1</v>
      </c>
      <c r="U27" s="44">
        <f>SUM(U2:U26)</f>
        <v>1121226</v>
      </c>
      <c r="V27" s="47">
        <f t="shared" si="5"/>
        <v>1</v>
      </c>
      <c r="W27" s="48">
        <f t="shared" si="6"/>
        <v>1</v>
      </c>
      <c r="X27" s="53">
        <f>SUM(X2:X26)</f>
        <v>210725.00000000003</v>
      </c>
      <c r="AA27" s="52" t="s">
        <v>84</v>
      </c>
      <c r="AB27" s="61">
        <f t="shared" si="8"/>
        <v>638975</v>
      </c>
      <c r="AC27" s="50">
        <f t="shared" si="9"/>
        <v>1</v>
      </c>
    </row>
    <row r="28" spans="1:29" x14ac:dyDescent="0.4">
      <c r="D28" s="35"/>
      <c r="F28" s="35"/>
      <c r="G28" s="54"/>
      <c r="L28" s="35"/>
      <c r="N28" s="35"/>
      <c r="O28" s="54"/>
      <c r="T28" s="35"/>
      <c r="V28" s="35"/>
      <c r="W28" s="54"/>
    </row>
    <row r="29" spans="1:29" ht="14.6" customHeight="1" x14ac:dyDescent="0.4">
      <c r="A29" s="73" t="s">
        <v>85</v>
      </c>
      <c r="B29" s="74"/>
      <c r="C29" s="74"/>
      <c r="D29" s="74"/>
      <c r="E29" s="74"/>
      <c r="F29" s="74"/>
      <c r="G29" s="74"/>
      <c r="H29" s="74"/>
    </row>
    <row r="30" spans="1:29" x14ac:dyDescent="0.4">
      <c r="A30" s="73"/>
      <c r="B30" s="74"/>
      <c r="C30" s="74"/>
      <c r="D30" s="74"/>
      <c r="E30" s="74"/>
      <c r="F30" s="74"/>
      <c r="G30" s="74"/>
      <c r="H30" s="74"/>
      <c r="L30" s="35"/>
      <c r="N30" s="35"/>
      <c r="O30" s="54"/>
      <c r="T30" s="35"/>
      <c r="V30" s="35"/>
      <c r="W30" s="54"/>
    </row>
    <row r="31" spans="1:29" x14ac:dyDescent="0.4">
      <c r="A31" s="55"/>
    </row>
    <row r="32" spans="1:29" ht="14.6" customHeight="1" x14ac:dyDescent="0.4">
      <c r="A32" s="75" t="s">
        <v>86</v>
      </c>
      <c r="B32" s="76"/>
      <c r="C32" s="76"/>
      <c r="D32" s="76"/>
      <c r="E32" s="76"/>
      <c r="F32" s="76"/>
      <c r="G32" s="76"/>
      <c r="H32" s="76"/>
    </row>
    <row r="33" spans="1:8" x14ac:dyDescent="0.4">
      <c r="A33" s="75"/>
      <c r="B33" s="76"/>
      <c r="C33" s="76"/>
      <c r="D33" s="76"/>
      <c r="E33" s="76"/>
      <c r="F33" s="76"/>
      <c r="G33" s="76"/>
      <c r="H33" s="76"/>
    </row>
    <row r="34" spans="1:8" x14ac:dyDescent="0.4">
      <c r="A34" s="55"/>
    </row>
    <row r="35" spans="1:8" x14ac:dyDescent="0.4">
      <c r="A35" s="76" t="s">
        <v>97</v>
      </c>
      <c r="B35" s="76"/>
      <c r="C35" s="76"/>
      <c r="D35" s="76"/>
      <c r="E35" s="76"/>
      <c r="F35" s="76"/>
      <c r="G35" s="76"/>
      <c r="H35" s="76"/>
    </row>
    <row r="36" spans="1:8" x14ac:dyDescent="0.4">
      <c r="A36" s="76"/>
      <c r="B36" s="76"/>
      <c r="C36" s="76"/>
      <c r="D36" s="76"/>
      <c r="E36" s="76"/>
      <c r="F36" s="76"/>
      <c r="G36" s="76"/>
      <c r="H36" s="76"/>
    </row>
  </sheetData>
  <sheetProtection sheet="1" objects="1" scenarios="1"/>
  <mergeCells count="3">
    <mergeCell ref="A29:H30"/>
    <mergeCell ref="A32:H33"/>
    <mergeCell ref="A35:H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B598-2AB1-49E5-9F04-6D86C0B9528B}">
  <dimension ref="A1:R30"/>
  <sheetViews>
    <sheetView zoomScaleNormal="100" workbookViewId="0">
      <pane xSplit="1" ySplit="2" topLeftCell="E15" activePane="bottomRight" state="frozen"/>
      <selection pane="topRight" activeCell="B1" sqref="B1"/>
      <selection pane="bottomLeft" activeCell="A3" sqref="A3"/>
      <selection pane="bottomRight" activeCell="J24" sqref="J24"/>
    </sheetView>
  </sheetViews>
  <sheetFormatPr defaultRowHeight="14.6" x14ac:dyDescent="0.4"/>
  <cols>
    <col min="1" max="1" width="11.921875" customWidth="1"/>
    <col min="2" max="3" width="9.765625" customWidth="1"/>
    <col min="7" max="7" width="10.23046875" customWidth="1"/>
    <col min="8" max="8" width="9.765625" customWidth="1"/>
    <col min="12" max="12" width="10.921875" customWidth="1"/>
    <col min="13" max="13" width="11.3046875" customWidth="1"/>
    <col min="15" max="15" width="7.84375" bestFit="1" customWidth="1"/>
  </cols>
  <sheetData>
    <row r="1" spans="1:18" x14ac:dyDescent="0.4">
      <c r="A1" s="21"/>
      <c r="B1" s="79">
        <v>2019</v>
      </c>
      <c r="C1" s="79"/>
      <c r="D1" s="79"/>
      <c r="E1" s="79"/>
      <c r="F1" s="80"/>
      <c r="G1" s="77">
        <v>2020</v>
      </c>
      <c r="H1" s="77"/>
      <c r="I1" s="77"/>
      <c r="J1" s="77"/>
      <c r="K1" s="78"/>
      <c r="L1" s="77">
        <v>2021</v>
      </c>
      <c r="M1" s="78"/>
      <c r="N1" s="78"/>
      <c r="O1" s="78"/>
      <c r="P1" s="78"/>
      <c r="Q1" s="22"/>
      <c r="R1" s="13"/>
    </row>
    <row r="2" spans="1:18" ht="87.45" x14ac:dyDescent="0.4">
      <c r="A2" s="23" t="s">
        <v>34</v>
      </c>
      <c r="B2" s="24" t="s">
        <v>35</v>
      </c>
      <c r="C2" s="24" t="s">
        <v>36</v>
      </c>
      <c r="D2" s="24" t="s">
        <v>39</v>
      </c>
      <c r="E2" s="25" t="s">
        <v>38</v>
      </c>
      <c r="F2" s="24" t="s">
        <v>40</v>
      </c>
      <c r="G2" s="24" t="s">
        <v>35</v>
      </c>
      <c r="H2" s="24" t="s">
        <v>36</v>
      </c>
      <c r="I2" s="24" t="s">
        <v>39</v>
      </c>
      <c r="J2" s="25" t="s">
        <v>38</v>
      </c>
      <c r="K2" s="24" t="s">
        <v>93</v>
      </c>
      <c r="L2" s="24" t="s">
        <v>35</v>
      </c>
      <c r="M2" s="24" t="s">
        <v>36</v>
      </c>
      <c r="N2" s="24" t="s">
        <v>37</v>
      </c>
      <c r="O2" s="25" t="s">
        <v>38</v>
      </c>
      <c r="P2" s="24" t="s">
        <v>92</v>
      </c>
      <c r="Q2" s="26" t="s">
        <v>41</v>
      </c>
      <c r="R2" s="24" t="s">
        <v>42</v>
      </c>
    </row>
    <row r="3" spans="1:18" x14ac:dyDescent="0.4">
      <c r="A3" s="27" t="s">
        <v>6</v>
      </c>
      <c r="B3" s="31">
        <v>6134</v>
      </c>
      <c r="C3" s="28">
        <v>4129</v>
      </c>
      <c r="D3" s="28">
        <f t="shared" ref="D3:D24" si="0">SUM(B3:C3)</f>
        <v>10263</v>
      </c>
      <c r="E3" s="29">
        <f t="shared" ref="E3:E24" si="1">B3/C3</f>
        <v>1.4855897311697748</v>
      </c>
      <c r="F3" s="30">
        <f t="shared" ref="F3:F24" si="2">SUM(D3-B3)/B3</f>
        <v>0.67313335507010108</v>
      </c>
      <c r="G3" s="31">
        <v>4683</v>
      </c>
      <c r="H3" s="31">
        <v>3346</v>
      </c>
      <c r="I3" s="28">
        <f>SUM(G3:H3)</f>
        <v>8029</v>
      </c>
      <c r="J3" s="29">
        <f t="shared" ref="J3:J27" si="3">G3/H3</f>
        <v>1.399581589958159</v>
      </c>
      <c r="K3" s="30">
        <f t="shared" ref="K3:K27" si="4">SUM(I3-G3)/G3</f>
        <v>0.71449925261584457</v>
      </c>
      <c r="L3" s="31">
        <v>6079</v>
      </c>
      <c r="M3" s="31">
        <v>3017</v>
      </c>
      <c r="N3" s="28">
        <f>L3+M3</f>
        <v>9096</v>
      </c>
      <c r="O3" s="29">
        <f t="shared" ref="O3:O25" si="5">L3/M3</f>
        <v>2.0149154789526018</v>
      </c>
      <c r="P3" s="30">
        <f t="shared" ref="P3:P25" si="6">SUM(N3-L3)/L3</f>
        <v>0.49629873334430002</v>
      </c>
      <c r="Q3" s="32">
        <f>(O3+E3+J3)/3</f>
        <v>1.6333622666935119</v>
      </c>
      <c r="R3" s="22">
        <f>Q3-1</f>
        <v>0.63336226669351192</v>
      </c>
    </row>
    <row r="4" spans="1:18" x14ac:dyDescent="0.4">
      <c r="A4" s="27" t="s">
        <v>7</v>
      </c>
      <c r="B4" s="28">
        <v>16555</v>
      </c>
      <c r="C4" s="28">
        <v>15153</v>
      </c>
      <c r="D4" s="28">
        <f t="shared" si="0"/>
        <v>31708</v>
      </c>
      <c r="E4" s="29">
        <f t="shared" si="1"/>
        <v>1.0925229327525903</v>
      </c>
      <c r="F4" s="30">
        <f t="shared" si="2"/>
        <v>0.91531259438236179</v>
      </c>
      <c r="G4" s="31">
        <v>13396</v>
      </c>
      <c r="H4" s="31">
        <v>9504</v>
      </c>
      <c r="I4" s="28">
        <f>SUM(G4:H4)</f>
        <v>22900</v>
      </c>
      <c r="J4" s="29">
        <f t="shared" si="3"/>
        <v>1.4095117845117846</v>
      </c>
      <c r="K4" s="30">
        <f t="shared" si="4"/>
        <v>0.70946551209316211</v>
      </c>
      <c r="L4" s="31">
        <v>14833</v>
      </c>
      <c r="M4" s="31">
        <v>10370</v>
      </c>
      <c r="N4" s="28">
        <f t="shared" ref="N4:N27" si="7">L4+M4</f>
        <v>25203</v>
      </c>
      <c r="O4" s="29">
        <f t="shared" si="5"/>
        <v>1.4303760848601736</v>
      </c>
      <c r="P4" s="30">
        <f t="shared" si="6"/>
        <v>0.69911683408615921</v>
      </c>
      <c r="Q4" s="32">
        <f t="shared" ref="Q4:Q25" si="8">(O4+E4+J4)/3</f>
        <v>1.3108036007081829</v>
      </c>
      <c r="R4" s="22">
        <f t="shared" ref="R4:R27" si="9">Q4-1</f>
        <v>0.31080360070818291</v>
      </c>
    </row>
    <row r="5" spans="1:18" x14ac:dyDescent="0.4">
      <c r="A5" s="27" t="s">
        <v>8</v>
      </c>
      <c r="B5" s="28">
        <v>8197</v>
      </c>
      <c r="C5" s="28">
        <v>7301</v>
      </c>
      <c r="D5" s="28">
        <f t="shared" si="0"/>
        <v>15498</v>
      </c>
      <c r="E5" s="29">
        <f t="shared" si="1"/>
        <v>1.1227229146692235</v>
      </c>
      <c r="F5" s="30">
        <f t="shared" si="2"/>
        <v>0.89069171648163958</v>
      </c>
      <c r="G5" s="31">
        <v>5704</v>
      </c>
      <c r="H5" s="31">
        <v>5965</v>
      </c>
      <c r="I5" s="28">
        <f t="shared" ref="I5:I27" si="10">SUM(G5:H5)</f>
        <v>11669</v>
      </c>
      <c r="J5" s="29">
        <f t="shared" si="3"/>
        <v>0.95624476110645429</v>
      </c>
      <c r="K5" s="30">
        <f t="shared" si="4"/>
        <v>1.045757363253857</v>
      </c>
      <c r="L5" s="31">
        <v>7160</v>
      </c>
      <c r="M5" s="31">
        <v>7258</v>
      </c>
      <c r="N5" s="28">
        <f t="shared" si="7"/>
        <v>14418</v>
      </c>
      <c r="O5" s="29">
        <f t="shared" si="5"/>
        <v>0.98649765775695786</v>
      </c>
      <c r="P5" s="30">
        <f t="shared" si="6"/>
        <v>1.0136871508379888</v>
      </c>
      <c r="Q5" s="32">
        <f t="shared" si="8"/>
        <v>1.0218217778442118</v>
      </c>
      <c r="R5" s="22">
        <f t="shared" si="9"/>
        <v>2.1821777844211798E-2</v>
      </c>
    </row>
    <row r="6" spans="1:18" x14ac:dyDescent="0.4">
      <c r="A6" s="27" t="s">
        <v>43</v>
      </c>
      <c r="B6" s="28">
        <v>4682</v>
      </c>
      <c r="C6" s="28">
        <v>3641</v>
      </c>
      <c r="D6" s="28">
        <f t="shared" si="0"/>
        <v>8323</v>
      </c>
      <c r="E6" s="29">
        <f t="shared" si="1"/>
        <v>1.2859104641581982</v>
      </c>
      <c r="F6" s="30">
        <f t="shared" si="2"/>
        <v>0.77765912003417348</v>
      </c>
      <c r="G6" s="68">
        <v>3775</v>
      </c>
      <c r="H6" s="31">
        <v>2118</v>
      </c>
      <c r="I6" s="69">
        <f t="shared" si="10"/>
        <v>5893</v>
      </c>
      <c r="J6" s="66">
        <f t="shared" si="3"/>
        <v>1.7823418319169027</v>
      </c>
      <c r="K6" s="30">
        <f t="shared" si="4"/>
        <v>0.56105960264900667</v>
      </c>
      <c r="L6" s="31">
        <v>4068</v>
      </c>
      <c r="M6" s="31">
        <v>2473</v>
      </c>
      <c r="N6" s="28">
        <f t="shared" si="7"/>
        <v>6541</v>
      </c>
      <c r="O6" s="29">
        <f t="shared" si="5"/>
        <v>1.6449656287909422</v>
      </c>
      <c r="P6" s="30">
        <f t="shared" si="6"/>
        <v>0.60791543756145527</v>
      </c>
      <c r="Q6" s="65">
        <f t="shared" si="8"/>
        <v>1.5710726416220144</v>
      </c>
      <c r="R6" s="65">
        <f t="shared" si="9"/>
        <v>0.57107264162201443</v>
      </c>
    </row>
    <row r="7" spans="1:18" x14ac:dyDescent="0.4">
      <c r="A7" s="27" t="s">
        <v>10</v>
      </c>
      <c r="B7" s="28">
        <v>3062</v>
      </c>
      <c r="C7" s="28">
        <v>731</v>
      </c>
      <c r="D7" s="28">
        <f t="shared" si="0"/>
        <v>3793</v>
      </c>
      <c r="E7" s="29">
        <f t="shared" si="1"/>
        <v>4.188782489740082</v>
      </c>
      <c r="F7" s="30">
        <f t="shared" si="2"/>
        <v>0.23873285434356631</v>
      </c>
      <c r="G7" s="31">
        <v>2278</v>
      </c>
      <c r="H7" s="31">
        <v>259</v>
      </c>
      <c r="I7" s="28">
        <f t="shared" si="10"/>
        <v>2537</v>
      </c>
      <c r="J7" s="29">
        <f t="shared" si="3"/>
        <v>8.795366795366796</v>
      </c>
      <c r="K7" s="30">
        <f t="shared" si="4"/>
        <v>0.11369622475856014</v>
      </c>
      <c r="L7" s="31">
        <v>2777</v>
      </c>
      <c r="M7">
        <v>288</v>
      </c>
      <c r="N7" s="28">
        <f t="shared" si="7"/>
        <v>3065</v>
      </c>
      <c r="O7" s="29">
        <f t="shared" si="5"/>
        <v>9.6423611111111107</v>
      </c>
      <c r="P7" s="30">
        <f t="shared" si="6"/>
        <v>0.10370903853078862</v>
      </c>
      <c r="Q7" s="32">
        <f t="shared" si="8"/>
        <v>7.5421701320726626</v>
      </c>
      <c r="R7" s="22">
        <f t="shared" si="9"/>
        <v>6.5421701320726626</v>
      </c>
    </row>
    <row r="8" spans="1:18" x14ac:dyDescent="0.4">
      <c r="A8" s="27" t="s">
        <v>44</v>
      </c>
      <c r="B8" s="28">
        <v>5338</v>
      </c>
      <c r="C8" s="28">
        <v>4328</v>
      </c>
      <c r="D8" s="28">
        <f t="shared" si="0"/>
        <v>9666</v>
      </c>
      <c r="E8" s="29">
        <f t="shared" si="1"/>
        <v>1.2333641404805915</v>
      </c>
      <c r="F8" s="30">
        <f t="shared" si="2"/>
        <v>0.81079055826152113</v>
      </c>
      <c r="G8" s="31">
        <v>2489</v>
      </c>
      <c r="H8" s="31">
        <v>2723</v>
      </c>
      <c r="I8" s="28">
        <f t="shared" si="10"/>
        <v>5212</v>
      </c>
      <c r="J8" s="29">
        <f>G8/H8</f>
        <v>0.91406536907822256</v>
      </c>
      <c r="K8" s="30">
        <f>SUM(I8-G8)/G8</f>
        <v>1.0940136601044597</v>
      </c>
      <c r="L8" s="31">
        <v>3235</v>
      </c>
      <c r="M8" s="31">
        <v>3032</v>
      </c>
      <c r="N8" s="28">
        <f t="shared" si="7"/>
        <v>6267</v>
      </c>
      <c r="O8" s="29">
        <f t="shared" si="5"/>
        <v>1.0669525065963061</v>
      </c>
      <c r="P8" s="30">
        <f t="shared" si="6"/>
        <v>0.9372488408037094</v>
      </c>
      <c r="Q8" s="32">
        <f t="shared" si="8"/>
        <v>1.0714606720517066</v>
      </c>
      <c r="R8" s="22">
        <f t="shared" si="9"/>
        <v>7.1460672051706586E-2</v>
      </c>
    </row>
    <row r="9" spans="1:18" x14ac:dyDescent="0.4">
      <c r="A9" s="27" t="s">
        <v>12</v>
      </c>
      <c r="B9" s="28">
        <v>3559</v>
      </c>
      <c r="C9" s="28">
        <v>2008</v>
      </c>
      <c r="D9" s="28">
        <f t="shared" si="0"/>
        <v>5567</v>
      </c>
      <c r="E9" s="29">
        <f t="shared" si="1"/>
        <v>1.7724103585657371</v>
      </c>
      <c r="F9" s="30">
        <f t="shared" si="2"/>
        <v>0.56420342792919365</v>
      </c>
      <c r="G9" s="68">
        <v>3880</v>
      </c>
      <c r="H9" s="31">
        <v>1460</v>
      </c>
      <c r="I9" s="69">
        <f>SUM(G9:H9)</f>
        <v>5340</v>
      </c>
      <c r="J9" s="66">
        <f>G9/H9</f>
        <v>2.6575342465753424</v>
      </c>
      <c r="K9" s="30">
        <f>SUM(I9-G9)/G9</f>
        <v>0.37628865979381443</v>
      </c>
      <c r="L9" s="31">
        <v>5145</v>
      </c>
      <c r="M9" s="31">
        <v>1508</v>
      </c>
      <c r="N9" s="28">
        <f t="shared" si="7"/>
        <v>6653</v>
      </c>
      <c r="O9" s="29">
        <f t="shared" si="5"/>
        <v>3.4118037135278514</v>
      </c>
      <c r="P9" s="30">
        <f t="shared" si="6"/>
        <v>0.29310009718172986</v>
      </c>
      <c r="Q9" s="65">
        <f t="shared" si="8"/>
        <v>2.6139161062229772</v>
      </c>
      <c r="R9" s="65">
        <f t="shared" si="9"/>
        <v>1.6139161062229772</v>
      </c>
    </row>
    <row r="10" spans="1:18" x14ac:dyDescent="0.4">
      <c r="A10" s="27" t="s">
        <v>13</v>
      </c>
      <c r="B10" s="28">
        <v>3956</v>
      </c>
      <c r="C10" s="28">
        <v>3659</v>
      </c>
      <c r="D10" s="28">
        <f t="shared" si="0"/>
        <v>7615</v>
      </c>
      <c r="E10" s="29">
        <f t="shared" si="1"/>
        <v>1.081169718502323</v>
      </c>
      <c r="F10" s="30">
        <f t="shared" si="2"/>
        <v>0.92492416582406467</v>
      </c>
      <c r="G10" s="31">
        <v>2801</v>
      </c>
      <c r="H10" s="31">
        <v>2957</v>
      </c>
      <c r="I10" s="28">
        <f t="shared" si="10"/>
        <v>5758</v>
      </c>
      <c r="J10" s="29">
        <f t="shared" si="3"/>
        <v>0.94724382820426112</v>
      </c>
      <c r="K10" s="30">
        <f t="shared" si="4"/>
        <v>1.055694394858979</v>
      </c>
      <c r="L10" s="31">
        <v>3032</v>
      </c>
      <c r="M10" s="31">
        <v>4998</v>
      </c>
      <c r="N10" s="28">
        <f t="shared" si="7"/>
        <v>8030</v>
      </c>
      <c r="O10" s="29">
        <f t="shared" si="5"/>
        <v>0.60664265706282516</v>
      </c>
      <c r="P10" s="30">
        <f t="shared" si="6"/>
        <v>1.6484168865435356</v>
      </c>
      <c r="Q10" s="32">
        <f t="shared" si="8"/>
        <v>0.87835206792313647</v>
      </c>
      <c r="R10" s="22">
        <f t="shared" si="9"/>
        <v>-0.12164793207686353</v>
      </c>
    </row>
    <row r="11" spans="1:18" x14ac:dyDescent="0.4">
      <c r="A11" s="27" t="s">
        <v>14</v>
      </c>
      <c r="B11" s="28">
        <v>1273</v>
      </c>
      <c r="C11" s="28">
        <v>915</v>
      </c>
      <c r="D11" s="28">
        <f t="shared" si="0"/>
        <v>2188</v>
      </c>
      <c r="E11" s="29">
        <f t="shared" si="1"/>
        <v>1.3912568306010928</v>
      </c>
      <c r="F11" s="30">
        <f t="shared" si="2"/>
        <v>0.71877454831107623</v>
      </c>
      <c r="G11" s="31">
        <v>665</v>
      </c>
      <c r="H11" s="31">
        <v>359</v>
      </c>
      <c r="I11" s="28">
        <f t="shared" si="10"/>
        <v>1024</v>
      </c>
      <c r="J11" s="29">
        <f t="shared" si="3"/>
        <v>1.8523676880222841</v>
      </c>
      <c r="K11" s="30">
        <f t="shared" si="4"/>
        <v>0.53984962406015036</v>
      </c>
      <c r="L11">
        <v>962</v>
      </c>
      <c r="M11">
        <v>377</v>
      </c>
      <c r="N11" s="28">
        <f t="shared" si="7"/>
        <v>1339</v>
      </c>
      <c r="O11" s="29">
        <f t="shared" si="5"/>
        <v>2.5517241379310347</v>
      </c>
      <c r="P11" s="30">
        <f t="shared" si="6"/>
        <v>0.39189189189189189</v>
      </c>
      <c r="Q11" s="32">
        <f t="shared" si="8"/>
        <v>1.9317828855181371</v>
      </c>
      <c r="R11" s="22">
        <f t="shared" si="9"/>
        <v>0.93178288551813715</v>
      </c>
    </row>
    <row r="12" spans="1:18" x14ac:dyDescent="0.4">
      <c r="A12" s="27" t="s">
        <v>15</v>
      </c>
      <c r="B12" s="28">
        <v>4869</v>
      </c>
      <c r="C12" s="28">
        <v>2430</v>
      </c>
      <c r="D12" s="28">
        <f t="shared" si="0"/>
        <v>7299</v>
      </c>
      <c r="E12" s="29">
        <f t="shared" si="1"/>
        <v>2.0037037037037035</v>
      </c>
      <c r="F12" s="30">
        <f t="shared" si="2"/>
        <v>0.49907578558225507</v>
      </c>
      <c r="G12" s="31">
        <v>3998</v>
      </c>
      <c r="H12" s="31">
        <v>1751</v>
      </c>
      <c r="I12" s="28">
        <f t="shared" si="10"/>
        <v>5749</v>
      </c>
      <c r="J12" s="29">
        <f t="shared" si="3"/>
        <v>2.2832667047401487</v>
      </c>
      <c r="K12" s="30">
        <f t="shared" si="4"/>
        <v>0.43796898449224614</v>
      </c>
      <c r="L12" s="31">
        <v>4706</v>
      </c>
      <c r="M12" s="31">
        <v>2136</v>
      </c>
      <c r="N12" s="28">
        <f t="shared" si="7"/>
        <v>6842</v>
      </c>
      <c r="O12" s="29">
        <f t="shared" si="5"/>
        <v>2.2031835205992509</v>
      </c>
      <c r="P12" s="30">
        <f t="shared" si="6"/>
        <v>0.4538886527836804</v>
      </c>
      <c r="Q12" s="32">
        <f t="shared" si="8"/>
        <v>2.1633846430143677</v>
      </c>
      <c r="R12" s="22">
        <f t="shared" si="9"/>
        <v>1.1633846430143677</v>
      </c>
    </row>
    <row r="13" spans="1:18" x14ac:dyDescent="0.4">
      <c r="A13" s="27" t="s">
        <v>45</v>
      </c>
      <c r="B13" s="28">
        <v>52607</v>
      </c>
      <c r="C13" s="28">
        <v>73217</v>
      </c>
      <c r="D13" s="28">
        <f t="shared" si="0"/>
        <v>125824</v>
      </c>
      <c r="E13" s="29">
        <f t="shared" si="1"/>
        <v>0.71850799677670485</v>
      </c>
      <c r="F13" s="30">
        <f t="shared" si="2"/>
        <v>1.3917729579713727</v>
      </c>
      <c r="G13" s="31">
        <v>36529</v>
      </c>
      <c r="H13" s="31">
        <v>58920</v>
      </c>
      <c r="I13" s="28">
        <f t="shared" si="10"/>
        <v>95449</v>
      </c>
      <c r="J13" s="29">
        <f t="shared" si="3"/>
        <v>0.61997623896809229</v>
      </c>
      <c r="K13" s="30">
        <f t="shared" si="4"/>
        <v>1.6129650414738974</v>
      </c>
      <c r="L13" s="31">
        <v>42881</v>
      </c>
      <c r="M13" s="31">
        <v>68583</v>
      </c>
      <c r="N13" s="28">
        <f t="shared" si="7"/>
        <v>111464</v>
      </c>
      <c r="O13" s="29">
        <f t="shared" si="5"/>
        <v>0.62524240701048361</v>
      </c>
      <c r="P13" s="30">
        <f t="shared" si="6"/>
        <v>1.5993796786455541</v>
      </c>
      <c r="Q13" s="32">
        <f t="shared" si="8"/>
        <v>0.65457554758509362</v>
      </c>
      <c r="R13" s="22">
        <f t="shared" si="9"/>
        <v>-0.34542445241490638</v>
      </c>
    </row>
    <row r="14" spans="1:18" x14ac:dyDescent="0.4">
      <c r="A14" s="27" t="s">
        <v>17</v>
      </c>
      <c r="B14" s="28">
        <v>15203</v>
      </c>
      <c r="C14" s="28">
        <v>15577</v>
      </c>
      <c r="D14" s="28">
        <f t="shared" si="0"/>
        <v>30780</v>
      </c>
      <c r="E14" s="29">
        <f t="shared" si="1"/>
        <v>0.97599024202349616</v>
      </c>
      <c r="F14" s="30">
        <f t="shared" si="2"/>
        <v>1.0246004078142472</v>
      </c>
      <c r="G14" s="31">
        <v>12863</v>
      </c>
      <c r="H14" s="31">
        <v>10304</v>
      </c>
      <c r="I14" s="28">
        <f t="shared" si="10"/>
        <v>23167</v>
      </c>
      <c r="J14" s="29">
        <f t="shared" si="3"/>
        <v>1.2483501552795031</v>
      </c>
      <c r="K14" s="30">
        <f t="shared" si="4"/>
        <v>0.80105729612065613</v>
      </c>
      <c r="L14" s="31">
        <v>14583</v>
      </c>
      <c r="M14" s="31">
        <v>12470</v>
      </c>
      <c r="N14" s="28">
        <f t="shared" si="7"/>
        <v>27053</v>
      </c>
      <c r="O14" s="29">
        <f t="shared" si="5"/>
        <v>1.1694466720128307</v>
      </c>
      <c r="P14" s="30">
        <f t="shared" si="6"/>
        <v>0.85510525954878969</v>
      </c>
      <c r="Q14" s="32">
        <f t="shared" si="8"/>
        <v>1.13126235643861</v>
      </c>
      <c r="R14" s="22">
        <f t="shared" si="9"/>
        <v>0.13126235643860995</v>
      </c>
    </row>
    <row r="15" spans="1:18" x14ac:dyDescent="0.4">
      <c r="A15" s="27" t="s">
        <v>18</v>
      </c>
      <c r="B15" s="28">
        <v>13284</v>
      </c>
      <c r="C15" s="28">
        <v>18102</v>
      </c>
      <c r="D15" s="28">
        <f t="shared" si="0"/>
        <v>31386</v>
      </c>
      <c r="E15" s="29">
        <f t="shared" si="1"/>
        <v>0.73384156446801463</v>
      </c>
      <c r="F15" s="30">
        <f t="shared" si="2"/>
        <v>1.3626919602529359</v>
      </c>
      <c r="G15" s="31">
        <v>14072</v>
      </c>
      <c r="H15" s="31">
        <v>13632</v>
      </c>
      <c r="I15" s="28">
        <f t="shared" si="10"/>
        <v>27704</v>
      </c>
      <c r="J15" s="29">
        <f t="shared" si="3"/>
        <v>1.0322769953051643</v>
      </c>
      <c r="K15" s="30">
        <f t="shared" si="4"/>
        <v>0.96873223422399091</v>
      </c>
      <c r="L15" s="31">
        <v>17119</v>
      </c>
      <c r="M15" s="31">
        <v>17055</v>
      </c>
      <c r="N15" s="28">
        <f t="shared" si="7"/>
        <v>34174</v>
      </c>
      <c r="O15" s="29">
        <f t="shared" si="5"/>
        <v>1.0037525652301378</v>
      </c>
      <c r="P15" s="30">
        <f t="shared" si="6"/>
        <v>0.99626146387055314</v>
      </c>
      <c r="Q15" s="32">
        <f t="shared" si="8"/>
        <v>0.92329037500110545</v>
      </c>
      <c r="R15" s="22">
        <f t="shared" si="9"/>
        <v>-7.6709624998894554E-2</v>
      </c>
    </row>
    <row r="16" spans="1:18" x14ac:dyDescent="0.4">
      <c r="A16" s="27" t="s">
        <v>19</v>
      </c>
      <c r="B16" s="28">
        <v>21599</v>
      </c>
      <c r="C16" s="28">
        <v>17554</v>
      </c>
      <c r="D16" s="28">
        <f t="shared" si="0"/>
        <v>39153</v>
      </c>
      <c r="E16" s="29">
        <f t="shared" si="1"/>
        <v>1.230431810413581</v>
      </c>
      <c r="F16" s="30">
        <f t="shared" si="2"/>
        <v>0.81272281124126122</v>
      </c>
      <c r="G16" s="31">
        <v>8599</v>
      </c>
      <c r="H16" s="31">
        <v>12638</v>
      </c>
      <c r="I16" s="28">
        <f t="shared" si="10"/>
        <v>21237</v>
      </c>
      <c r="J16" s="29">
        <f t="shared" si="3"/>
        <v>0.68040829245133727</v>
      </c>
      <c r="K16" s="30">
        <f t="shared" si="4"/>
        <v>1.4697057797418305</v>
      </c>
      <c r="L16" s="31">
        <v>11234</v>
      </c>
      <c r="M16" s="31">
        <v>16413</v>
      </c>
      <c r="N16" s="28">
        <f t="shared" si="7"/>
        <v>27647</v>
      </c>
      <c r="O16" s="29">
        <f t="shared" si="5"/>
        <v>0.68445744227137029</v>
      </c>
      <c r="P16" s="30">
        <f t="shared" si="6"/>
        <v>1.4610112159515756</v>
      </c>
      <c r="Q16" s="32">
        <f t="shared" si="8"/>
        <v>0.86509918171209621</v>
      </c>
      <c r="R16" s="22">
        <f t="shared" si="9"/>
        <v>-0.13490081828790379</v>
      </c>
    </row>
    <row r="17" spans="1:18" x14ac:dyDescent="0.4">
      <c r="A17" s="27" t="s">
        <v>20</v>
      </c>
      <c r="B17" s="28">
        <v>5241</v>
      </c>
      <c r="C17" s="28">
        <v>8786</v>
      </c>
      <c r="D17" s="28">
        <f t="shared" si="0"/>
        <v>14027</v>
      </c>
      <c r="E17" s="29">
        <f t="shared" si="1"/>
        <v>0.59651718643296148</v>
      </c>
      <c r="F17" s="30">
        <f t="shared" si="2"/>
        <v>1.6763976340393054</v>
      </c>
      <c r="G17" s="31">
        <v>4038</v>
      </c>
      <c r="H17" s="31">
        <v>4668</v>
      </c>
      <c r="I17" s="28">
        <f t="shared" si="10"/>
        <v>8706</v>
      </c>
      <c r="J17" s="29">
        <f t="shared" si="3"/>
        <v>0.86503856041131111</v>
      </c>
      <c r="K17" s="30">
        <f t="shared" si="4"/>
        <v>1.1560178306092124</v>
      </c>
      <c r="L17" s="31">
        <v>5074</v>
      </c>
      <c r="M17" s="31">
        <v>5320</v>
      </c>
      <c r="N17" s="28">
        <f t="shared" si="7"/>
        <v>10394</v>
      </c>
      <c r="O17" s="29">
        <f t="shared" si="5"/>
        <v>0.95375939849624058</v>
      </c>
      <c r="P17" s="30">
        <f t="shared" si="6"/>
        <v>1.0484824595979503</v>
      </c>
      <c r="Q17" s="32">
        <f t="shared" si="8"/>
        <v>0.80510504844683783</v>
      </c>
      <c r="R17" s="22">
        <f t="shared" si="9"/>
        <v>-0.19489495155316217</v>
      </c>
    </row>
    <row r="18" spans="1:18" x14ac:dyDescent="0.4">
      <c r="A18" s="27" t="s">
        <v>21</v>
      </c>
      <c r="B18" s="28">
        <v>5950</v>
      </c>
      <c r="C18" s="28">
        <v>3219</v>
      </c>
      <c r="D18" s="28">
        <f t="shared" si="0"/>
        <v>9169</v>
      </c>
      <c r="E18" s="29">
        <f t="shared" si="1"/>
        <v>1.8484001242621932</v>
      </c>
      <c r="F18" s="30">
        <f t="shared" si="2"/>
        <v>0.54100840336134459</v>
      </c>
      <c r="G18" s="31">
        <v>4129</v>
      </c>
      <c r="H18" s="31">
        <v>1649</v>
      </c>
      <c r="I18" s="28">
        <f t="shared" si="10"/>
        <v>5778</v>
      </c>
      <c r="J18" s="29">
        <f t="shared" si="3"/>
        <v>2.5039417828987265</v>
      </c>
      <c r="K18" s="30">
        <f t="shared" si="4"/>
        <v>0.39937030758052799</v>
      </c>
      <c r="L18" s="31">
        <v>4859</v>
      </c>
      <c r="M18" s="31">
        <v>2059</v>
      </c>
      <c r="N18" s="28">
        <f t="shared" si="7"/>
        <v>6918</v>
      </c>
      <c r="O18" s="29">
        <f t="shared" si="5"/>
        <v>2.359883438562409</v>
      </c>
      <c r="P18" s="30">
        <f t="shared" si="6"/>
        <v>0.42374974274542088</v>
      </c>
      <c r="Q18" s="32">
        <f t="shared" si="8"/>
        <v>2.2374084485744432</v>
      </c>
      <c r="R18" s="22">
        <f t="shared" si="9"/>
        <v>1.2374084485744432</v>
      </c>
    </row>
    <row r="19" spans="1:18" x14ac:dyDescent="0.4">
      <c r="A19" s="27" t="s">
        <v>22</v>
      </c>
      <c r="B19" s="28">
        <v>20237</v>
      </c>
      <c r="C19" s="28">
        <v>20115</v>
      </c>
      <c r="D19" s="28">
        <f t="shared" si="0"/>
        <v>40352</v>
      </c>
      <c r="E19" s="29">
        <f t="shared" si="1"/>
        <v>1.0060651255282127</v>
      </c>
      <c r="F19" s="30">
        <f t="shared" si="2"/>
        <v>0.99397143845431635</v>
      </c>
      <c r="G19" s="31">
        <v>15805</v>
      </c>
      <c r="H19" s="31">
        <v>13691</v>
      </c>
      <c r="I19" s="28">
        <f t="shared" si="10"/>
        <v>29496</v>
      </c>
      <c r="J19" s="29">
        <f t="shared" si="3"/>
        <v>1.1544080052589292</v>
      </c>
      <c r="K19" s="30">
        <f t="shared" si="4"/>
        <v>0.86624485922176531</v>
      </c>
      <c r="L19" s="31">
        <v>19088</v>
      </c>
      <c r="M19" s="31">
        <v>19611</v>
      </c>
      <c r="N19" s="28">
        <f t="shared" si="7"/>
        <v>38699</v>
      </c>
      <c r="O19" s="29">
        <f t="shared" si="5"/>
        <v>0.97333129366172044</v>
      </c>
      <c r="P19" s="30">
        <f t="shared" si="6"/>
        <v>1.0273994132439228</v>
      </c>
      <c r="Q19" s="32">
        <f t="shared" si="8"/>
        <v>1.0446014748162875</v>
      </c>
      <c r="R19" s="22">
        <f t="shared" si="9"/>
        <v>4.4601474816287512E-2</v>
      </c>
    </row>
    <row r="20" spans="1:18" x14ac:dyDescent="0.4">
      <c r="A20" s="27" t="s">
        <v>23</v>
      </c>
      <c r="B20" s="28">
        <v>5490</v>
      </c>
      <c r="C20" s="28">
        <v>4264</v>
      </c>
      <c r="D20" s="28">
        <f t="shared" si="0"/>
        <v>9754</v>
      </c>
      <c r="E20" s="29">
        <f t="shared" si="1"/>
        <v>1.2875234521575984</v>
      </c>
      <c r="F20" s="30">
        <f t="shared" si="2"/>
        <v>0.77668488160291438</v>
      </c>
      <c r="G20" s="31">
        <v>4141</v>
      </c>
      <c r="H20" s="31">
        <v>3180</v>
      </c>
      <c r="I20" s="28">
        <f t="shared" si="10"/>
        <v>7321</v>
      </c>
      <c r="J20" s="29">
        <f t="shared" si="3"/>
        <v>1.3022012578616353</v>
      </c>
      <c r="K20" s="30">
        <f t="shared" si="4"/>
        <v>0.76793045158174356</v>
      </c>
      <c r="L20" s="31">
        <v>5279</v>
      </c>
      <c r="M20" s="31">
        <v>3760</v>
      </c>
      <c r="N20" s="28">
        <f t="shared" si="7"/>
        <v>9039</v>
      </c>
      <c r="O20" s="29">
        <f t="shared" si="5"/>
        <v>1.4039893617021277</v>
      </c>
      <c r="P20" s="30">
        <f t="shared" si="6"/>
        <v>0.71225610911157411</v>
      </c>
      <c r="Q20" s="32">
        <f t="shared" si="8"/>
        <v>1.3312380239071204</v>
      </c>
      <c r="R20" s="22">
        <f t="shared" si="9"/>
        <v>0.33123802390712043</v>
      </c>
    </row>
    <row r="21" spans="1:18" x14ac:dyDescent="0.4">
      <c r="A21" s="27" t="s">
        <v>24</v>
      </c>
      <c r="B21" s="28">
        <v>2143</v>
      </c>
      <c r="C21" s="28">
        <v>4963</v>
      </c>
      <c r="D21" s="28">
        <f t="shared" si="0"/>
        <v>7106</v>
      </c>
      <c r="E21" s="29">
        <f t="shared" si="1"/>
        <v>0.43179528510981263</v>
      </c>
      <c r="F21" s="30">
        <f t="shared" si="2"/>
        <v>2.3159122725151655</v>
      </c>
      <c r="G21" s="31">
        <v>1171</v>
      </c>
      <c r="H21" s="31">
        <v>3399</v>
      </c>
      <c r="I21" s="28">
        <f t="shared" si="10"/>
        <v>4570</v>
      </c>
      <c r="J21" s="29">
        <f t="shared" si="3"/>
        <v>0.34451309208590764</v>
      </c>
      <c r="K21" s="30">
        <f t="shared" si="4"/>
        <v>2.9026473099914605</v>
      </c>
      <c r="L21" s="31">
        <v>1636</v>
      </c>
      <c r="M21" s="31">
        <v>4827</v>
      </c>
      <c r="N21" s="28">
        <f t="shared" si="7"/>
        <v>6463</v>
      </c>
      <c r="O21" s="29">
        <f t="shared" si="5"/>
        <v>0.33892686969131969</v>
      </c>
      <c r="P21" s="30">
        <f t="shared" si="6"/>
        <v>2.9504889975550124</v>
      </c>
      <c r="Q21" s="32">
        <f t="shared" si="8"/>
        <v>0.37174508229567998</v>
      </c>
      <c r="R21" s="22">
        <f t="shared" si="9"/>
        <v>-0.62825491770431996</v>
      </c>
    </row>
    <row r="22" spans="1:18" x14ac:dyDescent="0.4">
      <c r="A22" s="27" t="s">
        <v>25</v>
      </c>
      <c r="B22" s="28">
        <v>4514</v>
      </c>
      <c r="C22" s="28">
        <v>4909</v>
      </c>
      <c r="D22" s="28">
        <f t="shared" si="0"/>
        <v>9423</v>
      </c>
      <c r="E22" s="29">
        <f t="shared" si="1"/>
        <v>0.91953554695457318</v>
      </c>
      <c r="F22" s="30">
        <f t="shared" si="2"/>
        <v>1.0875055383252104</v>
      </c>
      <c r="G22" s="31">
        <v>3123</v>
      </c>
      <c r="H22" s="31">
        <v>3961</v>
      </c>
      <c r="I22" s="28">
        <f t="shared" si="10"/>
        <v>7084</v>
      </c>
      <c r="J22" s="29">
        <f t="shared" si="3"/>
        <v>0.78843726331734409</v>
      </c>
      <c r="K22" s="30">
        <f t="shared" si="4"/>
        <v>1.2683317323086776</v>
      </c>
      <c r="L22" s="31">
        <v>4031</v>
      </c>
      <c r="M22" s="31">
        <v>4908</v>
      </c>
      <c r="N22" s="28">
        <f t="shared" si="7"/>
        <v>8939</v>
      </c>
      <c r="O22" s="29">
        <f t="shared" si="5"/>
        <v>0.82131214343928283</v>
      </c>
      <c r="P22" s="30">
        <f t="shared" si="6"/>
        <v>1.2175638799305384</v>
      </c>
      <c r="Q22" s="32">
        <f t="shared" si="8"/>
        <v>0.8430949845704</v>
      </c>
      <c r="R22" s="22">
        <f t="shared" si="9"/>
        <v>-0.1569050154296</v>
      </c>
    </row>
    <row r="23" spans="1:18" x14ac:dyDescent="0.4">
      <c r="A23" s="27" t="s">
        <v>26</v>
      </c>
      <c r="B23" s="28">
        <v>7288</v>
      </c>
      <c r="C23" s="28">
        <v>3809</v>
      </c>
      <c r="D23" s="28">
        <f t="shared" si="0"/>
        <v>11097</v>
      </c>
      <c r="E23" s="29">
        <f t="shared" si="1"/>
        <v>1.9133630874245209</v>
      </c>
      <c r="F23" s="30">
        <f t="shared" si="2"/>
        <v>0.52263995609220637</v>
      </c>
      <c r="G23" s="31">
        <v>5545</v>
      </c>
      <c r="H23" s="31">
        <v>3075</v>
      </c>
      <c r="I23" s="28">
        <f t="shared" si="10"/>
        <v>8620</v>
      </c>
      <c r="J23" s="29">
        <f t="shared" si="3"/>
        <v>1.8032520325203252</v>
      </c>
      <c r="K23" s="30">
        <f t="shared" si="4"/>
        <v>0.55455365193868345</v>
      </c>
      <c r="L23" s="31">
        <v>7129</v>
      </c>
      <c r="M23" s="31">
        <v>3382</v>
      </c>
      <c r="N23" s="28">
        <f t="shared" si="7"/>
        <v>10511</v>
      </c>
      <c r="O23" s="29">
        <f t="shared" si="5"/>
        <v>2.1079243051448846</v>
      </c>
      <c r="P23" s="30">
        <f t="shared" si="6"/>
        <v>0.47440033665310705</v>
      </c>
      <c r="Q23" s="32">
        <f t="shared" si="8"/>
        <v>1.9415131416965767</v>
      </c>
      <c r="R23" s="22">
        <f t="shared" si="9"/>
        <v>0.94151314169657674</v>
      </c>
    </row>
    <row r="24" spans="1:18" x14ac:dyDescent="0.4">
      <c r="A24" s="27" t="s">
        <v>27</v>
      </c>
      <c r="B24" s="28">
        <v>11997</v>
      </c>
      <c r="C24" s="28">
        <v>7317</v>
      </c>
      <c r="D24" s="28">
        <f t="shared" si="0"/>
        <v>19314</v>
      </c>
      <c r="E24" s="29">
        <f t="shared" si="1"/>
        <v>1.6396063960639606</v>
      </c>
      <c r="F24" s="30">
        <f t="shared" si="2"/>
        <v>0.60990247561890476</v>
      </c>
      <c r="G24" s="31">
        <v>8920</v>
      </c>
      <c r="H24" s="31">
        <v>4788</v>
      </c>
      <c r="I24" s="28">
        <f t="shared" si="10"/>
        <v>13708</v>
      </c>
      <c r="J24" s="29">
        <f t="shared" si="3"/>
        <v>1.8629908103592314</v>
      </c>
      <c r="K24" s="30">
        <f t="shared" si="4"/>
        <v>0.53677130044843047</v>
      </c>
      <c r="L24" s="31">
        <v>12607</v>
      </c>
      <c r="M24" s="31">
        <v>5491</v>
      </c>
      <c r="N24" s="28">
        <f t="shared" si="7"/>
        <v>18098</v>
      </c>
      <c r="O24" s="29">
        <f t="shared" si="5"/>
        <v>2.2959388089601167</v>
      </c>
      <c r="P24" s="30">
        <f t="shared" si="6"/>
        <v>0.43555167763940666</v>
      </c>
      <c r="Q24" s="32">
        <f t="shared" si="8"/>
        <v>1.9328453384611028</v>
      </c>
      <c r="R24" s="22">
        <f t="shared" si="9"/>
        <v>0.93284533846110285</v>
      </c>
    </row>
    <row r="25" spans="1:18" x14ac:dyDescent="0.4">
      <c r="A25" s="27" t="s">
        <v>28</v>
      </c>
      <c r="B25" s="28">
        <v>511</v>
      </c>
      <c r="C25" s="28">
        <v>637</v>
      </c>
      <c r="D25" s="28"/>
      <c r="E25" s="29"/>
      <c r="F25" s="30"/>
      <c r="G25" s="31">
        <v>852</v>
      </c>
      <c r="H25" s="28">
        <v>963</v>
      </c>
      <c r="I25" s="28">
        <f t="shared" si="10"/>
        <v>1815</v>
      </c>
      <c r="J25" s="29">
        <f t="shared" si="3"/>
        <v>0.88473520249221183</v>
      </c>
      <c r="K25" s="30">
        <f t="shared" si="4"/>
        <v>1.130281690140845</v>
      </c>
      <c r="L25" s="31">
        <v>1015</v>
      </c>
      <c r="M25" s="28">
        <v>1590</v>
      </c>
      <c r="N25" s="28">
        <f t="shared" si="7"/>
        <v>2605</v>
      </c>
      <c r="O25" s="66">
        <f t="shared" si="5"/>
        <v>0.63836477987421381</v>
      </c>
      <c r="P25" s="67">
        <f t="shared" si="6"/>
        <v>1.5665024630541873</v>
      </c>
      <c r="Q25" s="65">
        <f t="shared" si="8"/>
        <v>0.50769999412214195</v>
      </c>
      <c r="R25" s="22">
        <f t="shared" si="9"/>
        <v>-0.49230000587785805</v>
      </c>
    </row>
    <row r="26" spans="1:18" x14ac:dyDescent="0.4">
      <c r="A26" s="27" t="s">
        <v>29</v>
      </c>
      <c r="B26" s="28">
        <v>1534</v>
      </c>
      <c r="C26" s="28">
        <v>1436</v>
      </c>
      <c r="D26" s="28">
        <f>SUM(B26:C26)</f>
        <v>2970</v>
      </c>
      <c r="E26" s="29">
        <f>B26/C26</f>
        <v>1.0682451253481895</v>
      </c>
      <c r="F26" s="30">
        <f>SUM(D26-B26)/B26</f>
        <v>0.9361147327249022</v>
      </c>
      <c r="G26" s="31">
        <v>1033</v>
      </c>
      <c r="H26" s="28">
        <v>501</v>
      </c>
      <c r="I26" s="28">
        <f t="shared" si="10"/>
        <v>1534</v>
      </c>
      <c r="J26" s="29">
        <f t="shared" si="3"/>
        <v>2.0618762475049901</v>
      </c>
      <c r="K26" s="30">
        <f t="shared" si="4"/>
        <v>0.4849951597289448</v>
      </c>
      <c r="L26" s="31">
        <v>1733</v>
      </c>
      <c r="M26" s="28">
        <v>940</v>
      </c>
      <c r="N26" s="28">
        <f t="shared" si="7"/>
        <v>2673</v>
      </c>
      <c r="O26" s="29">
        <f>L26/M26</f>
        <v>1.8436170212765957</v>
      </c>
      <c r="P26" s="30">
        <f>SUM(N26-L26)/L26</f>
        <v>0.54241200230813613</v>
      </c>
      <c r="Q26" s="32">
        <f>(O26+E26+J26)/3</f>
        <v>1.6579127980432584</v>
      </c>
      <c r="R26" s="22">
        <f t="shared" si="9"/>
        <v>0.65791279804325842</v>
      </c>
    </row>
    <row r="27" spans="1:18" x14ac:dyDescent="0.4">
      <c r="A27" s="27" t="s">
        <v>30</v>
      </c>
      <c r="B27" s="28">
        <v>3915</v>
      </c>
      <c r="C27" s="28">
        <v>876</v>
      </c>
      <c r="D27" s="28">
        <f>SUM(B27:C27)</f>
        <v>4791</v>
      </c>
      <c r="E27" s="29">
        <f>B27/C27</f>
        <v>4.4691780821917808</v>
      </c>
      <c r="F27" s="30">
        <f>SUM(D27-B27)/B27</f>
        <v>0.22375478927203066</v>
      </c>
      <c r="G27" s="31">
        <v>2611</v>
      </c>
      <c r="H27" s="31">
        <v>1204</v>
      </c>
      <c r="I27" s="28">
        <f t="shared" si="10"/>
        <v>3815</v>
      </c>
      <c r="J27" s="29">
        <f t="shared" si="3"/>
        <v>2.1686046511627906</v>
      </c>
      <c r="K27" s="30">
        <f t="shared" si="4"/>
        <v>0.46112600536193027</v>
      </c>
      <c r="L27" s="31">
        <v>3517</v>
      </c>
      <c r="M27" s="31">
        <v>1363</v>
      </c>
      <c r="N27" s="28">
        <f t="shared" si="7"/>
        <v>4880</v>
      </c>
      <c r="O27" s="29">
        <f>L27/M27</f>
        <v>2.5803374908290535</v>
      </c>
      <c r="P27" s="30">
        <f>SUM(N27-L27)/L27</f>
        <v>0.38754620415126528</v>
      </c>
      <c r="Q27" s="32">
        <f>(O27+E27+J27)/3</f>
        <v>3.0727067413945419</v>
      </c>
      <c r="R27" s="22">
        <f t="shared" si="9"/>
        <v>2.0727067413945419</v>
      </c>
    </row>
    <row r="28" spans="1:18" x14ac:dyDescent="0.4">
      <c r="A28" s="33" t="s">
        <v>46</v>
      </c>
      <c r="B28" s="34">
        <f>SUM(B3:B27)</f>
        <v>229138</v>
      </c>
      <c r="C28" s="34">
        <f>SUM(C3:C27)</f>
        <v>229076</v>
      </c>
      <c r="D28" s="34">
        <f t="shared" ref="D28" si="11">SUM(D3:D27)</f>
        <v>457066</v>
      </c>
      <c r="E28" s="34"/>
      <c r="F28" s="34"/>
      <c r="G28" s="34">
        <f>SUM(G3:G27)</f>
        <v>167100</v>
      </c>
      <c r="H28" s="34">
        <f>SUM(H3:H27)</f>
        <v>167015</v>
      </c>
      <c r="I28" s="34">
        <f>SUM(I3:I27)</f>
        <v>334115</v>
      </c>
      <c r="J28" s="34"/>
      <c r="K28" s="34"/>
      <c r="L28" s="34">
        <f>SUM(L4:L27)</f>
        <v>197703</v>
      </c>
      <c r="M28" s="34">
        <f>SUM(M4:M27)</f>
        <v>200212</v>
      </c>
      <c r="N28" s="34">
        <f>SUM(N3:N27)</f>
        <v>407011</v>
      </c>
      <c r="O28" s="34"/>
      <c r="P28" s="34"/>
      <c r="Q28" s="34"/>
      <c r="R28" s="34"/>
    </row>
    <row r="30" spans="1:18" ht="13.3" customHeight="1" x14ac:dyDescent="0.4">
      <c r="A30" s="81" t="s">
        <v>87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</sheetData>
  <sheetProtection sheet="1" objects="1" scenarios="1"/>
  <mergeCells count="4">
    <mergeCell ref="L1:P1"/>
    <mergeCell ref="B1:F1"/>
    <mergeCell ref="G1:K1"/>
    <mergeCell ref="A30:R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Weighted Vote</vt:lpstr>
      <vt:lpstr>3 Year V-Cat Share</vt:lpstr>
      <vt:lpstr>3 Year Sent_Recieved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2022-02-03T01:51:13Z</dcterms:created>
  <dcterms:modified xsi:type="dcterms:W3CDTF">2022-11-14T19:48:37Z</dcterms:modified>
</cp:coreProperties>
</file>