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-Cat Information\2022.02.03 - V-Cat Council Meeting\"/>
    </mc:Choice>
  </mc:AlternateContent>
  <xr:revisionPtr revIDLastSave="0" documentId="13_ncr:1_{ABE6E112-64D2-4AE0-A1C0-B969A1B72B1C}" xr6:coauthVersionLast="47" xr6:coauthVersionMax="47" xr10:uidLastSave="{00000000-0000-0000-0000-000000000000}"/>
  <workbookProtection lockStructure="1"/>
  <bookViews>
    <workbookView xWindow="-103" yWindow="-103" windowWidth="16663" windowHeight="9017" xr2:uid="{D962C6B6-B3A4-41C0-BC53-F628B430AAE9}"/>
  </bookViews>
  <sheets>
    <sheet name="2022 Weighted Vote" sheetId="1" r:id="rId1"/>
    <sheet name="3 Year V-Cat Share" sheetId="2" r:id="rId2"/>
    <sheet name="3 Year Sent_Reciev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3" l="1"/>
  <c r="R25" i="3" s="1"/>
  <c r="AA12" i="2"/>
  <c r="H28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" i="1"/>
  <c r="L28" i="3"/>
  <c r="U27" i="2"/>
  <c r="V27" i="2" s="1"/>
  <c r="S27" i="2"/>
  <c r="T27" i="2" s="1"/>
  <c r="V26" i="2"/>
  <c r="T26" i="2"/>
  <c r="W26" i="2" s="1"/>
  <c r="X26" i="2" s="1"/>
  <c r="AA26" i="2" s="1"/>
  <c r="AB26" i="2" s="1"/>
  <c r="W25" i="2"/>
  <c r="X25" i="2" s="1"/>
  <c r="AA25" i="2" s="1"/>
  <c r="AB25" i="2" s="1"/>
  <c r="V25" i="2"/>
  <c r="T25" i="2"/>
  <c r="V24" i="2"/>
  <c r="T24" i="2"/>
  <c r="W24" i="2" s="1"/>
  <c r="X24" i="2" s="1"/>
  <c r="AA24" i="2" s="1"/>
  <c r="AB24" i="2" s="1"/>
  <c r="V23" i="2"/>
  <c r="T23" i="2"/>
  <c r="W23" i="2" s="1"/>
  <c r="X23" i="2" s="1"/>
  <c r="AA23" i="2" s="1"/>
  <c r="AB23" i="2" s="1"/>
  <c r="V22" i="2"/>
  <c r="T22" i="2"/>
  <c r="W22" i="2" s="1"/>
  <c r="X22" i="2" s="1"/>
  <c r="AA22" i="2" s="1"/>
  <c r="AB22" i="2" s="1"/>
  <c r="W21" i="2"/>
  <c r="X21" i="2" s="1"/>
  <c r="AA21" i="2" s="1"/>
  <c r="AB21" i="2" s="1"/>
  <c r="V21" i="2"/>
  <c r="T21" i="2"/>
  <c r="V20" i="2"/>
  <c r="T20" i="2"/>
  <c r="W20" i="2" s="1"/>
  <c r="X20" i="2" s="1"/>
  <c r="AA20" i="2" s="1"/>
  <c r="AB20" i="2" s="1"/>
  <c r="V19" i="2"/>
  <c r="T19" i="2"/>
  <c r="W19" i="2" s="1"/>
  <c r="X19" i="2" s="1"/>
  <c r="AA19" i="2" s="1"/>
  <c r="AB19" i="2" s="1"/>
  <c r="V18" i="2"/>
  <c r="T18" i="2"/>
  <c r="W18" i="2" s="1"/>
  <c r="X18" i="2" s="1"/>
  <c r="AA18" i="2" s="1"/>
  <c r="AB18" i="2" s="1"/>
  <c r="W17" i="2"/>
  <c r="X17" i="2" s="1"/>
  <c r="AA17" i="2" s="1"/>
  <c r="AB17" i="2" s="1"/>
  <c r="V17" i="2"/>
  <c r="T17" i="2"/>
  <c r="V16" i="2"/>
  <c r="T16" i="2"/>
  <c r="W16" i="2" s="1"/>
  <c r="X16" i="2" s="1"/>
  <c r="AA16" i="2" s="1"/>
  <c r="AB16" i="2" s="1"/>
  <c r="V15" i="2"/>
  <c r="T15" i="2"/>
  <c r="W15" i="2" s="1"/>
  <c r="X15" i="2" s="1"/>
  <c r="AA15" i="2" s="1"/>
  <c r="AB15" i="2" s="1"/>
  <c r="V14" i="2"/>
  <c r="T14" i="2"/>
  <c r="W14" i="2" s="1"/>
  <c r="X14" i="2" s="1"/>
  <c r="AA14" i="2" s="1"/>
  <c r="AB14" i="2" s="1"/>
  <c r="W13" i="2"/>
  <c r="X13" i="2" s="1"/>
  <c r="AA13" i="2" s="1"/>
  <c r="AB13" i="2" s="1"/>
  <c r="V13" i="2"/>
  <c r="T13" i="2"/>
  <c r="V12" i="2"/>
  <c r="T12" i="2"/>
  <c r="W12" i="2" s="1"/>
  <c r="X12" i="2" s="1"/>
  <c r="AB12" i="2" s="1"/>
  <c r="V11" i="2"/>
  <c r="T11" i="2"/>
  <c r="W11" i="2" s="1"/>
  <c r="X11" i="2" s="1"/>
  <c r="AA11" i="2" s="1"/>
  <c r="AB11" i="2" s="1"/>
  <c r="W10" i="2"/>
  <c r="X10" i="2" s="1"/>
  <c r="AA10" i="2" s="1"/>
  <c r="AB10" i="2" s="1"/>
  <c r="V10" i="2"/>
  <c r="T10" i="2"/>
  <c r="W9" i="2"/>
  <c r="X9" i="2" s="1"/>
  <c r="AA9" i="2" s="1"/>
  <c r="AB9" i="2" s="1"/>
  <c r="V9" i="2"/>
  <c r="T9" i="2"/>
  <c r="V8" i="2"/>
  <c r="T8" i="2"/>
  <c r="W8" i="2" s="1"/>
  <c r="X8" i="2" s="1"/>
  <c r="AA8" i="2" s="1"/>
  <c r="AB8" i="2" s="1"/>
  <c r="V7" i="2"/>
  <c r="T7" i="2"/>
  <c r="W7" i="2" s="1"/>
  <c r="X7" i="2" s="1"/>
  <c r="AA7" i="2" s="1"/>
  <c r="AB7" i="2" s="1"/>
  <c r="W6" i="2"/>
  <c r="X6" i="2" s="1"/>
  <c r="AA6" i="2" s="1"/>
  <c r="AB6" i="2" s="1"/>
  <c r="V6" i="2"/>
  <c r="T6" i="2"/>
  <c r="W5" i="2"/>
  <c r="X5" i="2" s="1"/>
  <c r="AA5" i="2" s="1"/>
  <c r="AB5" i="2" s="1"/>
  <c r="V5" i="2"/>
  <c r="T5" i="2"/>
  <c r="V4" i="2"/>
  <c r="T4" i="2"/>
  <c r="W4" i="2" s="1"/>
  <c r="X4" i="2" s="1"/>
  <c r="AA4" i="2" s="1"/>
  <c r="AB4" i="2" s="1"/>
  <c r="V3" i="2"/>
  <c r="T3" i="2"/>
  <c r="W3" i="2" s="1"/>
  <c r="X3" i="2" s="1"/>
  <c r="AA3" i="2" s="1"/>
  <c r="AB3" i="2" s="1"/>
  <c r="W2" i="2"/>
  <c r="X2" i="2" s="1"/>
  <c r="V2" i="2"/>
  <c r="T2" i="2"/>
  <c r="AA2" i="2" l="1"/>
  <c r="AB2" i="2" s="1"/>
  <c r="X27" i="2"/>
  <c r="AA27" i="2" s="1"/>
  <c r="AB27" i="2" s="1"/>
  <c r="W27" i="2"/>
  <c r="M28" i="3"/>
  <c r="H28" i="3"/>
  <c r="G28" i="3"/>
  <c r="C28" i="3"/>
  <c r="B28" i="3"/>
  <c r="O27" i="3"/>
  <c r="N27" i="3"/>
  <c r="P27" i="3" s="1"/>
  <c r="J27" i="3"/>
  <c r="I27" i="3"/>
  <c r="K27" i="3" s="1"/>
  <c r="E27" i="3"/>
  <c r="D27" i="3"/>
  <c r="F27" i="3" s="1"/>
  <c r="O26" i="3"/>
  <c r="N26" i="3"/>
  <c r="P26" i="3" s="1"/>
  <c r="J26" i="3"/>
  <c r="I26" i="3"/>
  <c r="K26" i="3" s="1"/>
  <c r="E26" i="3"/>
  <c r="D26" i="3"/>
  <c r="F26" i="3" s="1"/>
  <c r="O25" i="3"/>
  <c r="N25" i="3"/>
  <c r="P25" i="3" s="1"/>
  <c r="O24" i="3"/>
  <c r="N24" i="3"/>
  <c r="P24" i="3" s="1"/>
  <c r="J24" i="3"/>
  <c r="I24" i="3"/>
  <c r="K24" i="3" s="1"/>
  <c r="E24" i="3"/>
  <c r="D24" i="3"/>
  <c r="F24" i="3" s="1"/>
  <c r="O23" i="3"/>
  <c r="N23" i="3"/>
  <c r="P23" i="3" s="1"/>
  <c r="J23" i="3"/>
  <c r="I23" i="3"/>
  <c r="K23" i="3" s="1"/>
  <c r="E23" i="3"/>
  <c r="D23" i="3"/>
  <c r="F23" i="3" s="1"/>
  <c r="O22" i="3"/>
  <c r="N22" i="3"/>
  <c r="P22" i="3" s="1"/>
  <c r="K22" i="3"/>
  <c r="J22" i="3"/>
  <c r="I22" i="3"/>
  <c r="E22" i="3"/>
  <c r="D22" i="3"/>
  <c r="F22" i="3" s="1"/>
  <c r="O21" i="3"/>
  <c r="N21" i="3"/>
  <c r="P21" i="3" s="1"/>
  <c r="K21" i="3"/>
  <c r="J21" i="3"/>
  <c r="I21" i="3"/>
  <c r="E21" i="3"/>
  <c r="D21" i="3"/>
  <c r="F21" i="3" s="1"/>
  <c r="O20" i="3"/>
  <c r="N20" i="3"/>
  <c r="P20" i="3" s="1"/>
  <c r="J20" i="3"/>
  <c r="I20" i="3"/>
  <c r="K20" i="3" s="1"/>
  <c r="E20" i="3"/>
  <c r="D20" i="3"/>
  <c r="F20" i="3" s="1"/>
  <c r="O19" i="3"/>
  <c r="N19" i="3"/>
  <c r="P19" i="3" s="1"/>
  <c r="J19" i="3"/>
  <c r="I19" i="3"/>
  <c r="K19" i="3" s="1"/>
  <c r="E19" i="3"/>
  <c r="D19" i="3"/>
  <c r="F19" i="3" s="1"/>
  <c r="O18" i="3"/>
  <c r="N18" i="3"/>
  <c r="P18" i="3" s="1"/>
  <c r="J18" i="3"/>
  <c r="I18" i="3"/>
  <c r="K18" i="3" s="1"/>
  <c r="E18" i="3"/>
  <c r="D18" i="3"/>
  <c r="F18" i="3" s="1"/>
  <c r="O17" i="3"/>
  <c r="N17" i="3"/>
  <c r="P17" i="3" s="1"/>
  <c r="J17" i="3"/>
  <c r="I17" i="3"/>
  <c r="K17" i="3" s="1"/>
  <c r="E17" i="3"/>
  <c r="D17" i="3"/>
  <c r="F17" i="3" s="1"/>
  <c r="O16" i="3"/>
  <c r="N16" i="3"/>
  <c r="P16" i="3" s="1"/>
  <c r="J16" i="3"/>
  <c r="I16" i="3"/>
  <c r="K16" i="3" s="1"/>
  <c r="E16" i="3"/>
  <c r="D16" i="3"/>
  <c r="F16" i="3" s="1"/>
  <c r="O15" i="3"/>
  <c r="N15" i="3"/>
  <c r="P15" i="3" s="1"/>
  <c r="K15" i="3"/>
  <c r="J15" i="3"/>
  <c r="I15" i="3"/>
  <c r="E15" i="3"/>
  <c r="D15" i="3"/>
  <c r="F15" i="3" s="1"/>
  <c r="O14" i="3"/>
  <c r="N14" i="3"/>
  <c r="P14" i="3" s="1"/>
  <c r="K14" i="3"/>
  <c r="J14" i="3"/>
  <c r="I14" i="3"/>
  <c r="E14" i="3"/>
  <c r="D14" i="3"/>
  <c r="F14" i="3" s="1"/>
  <c r="O13" i="3"/>
  <c r="N13" i="3"/>
  <c r="P13" i="3" s="1"/>
  <c r="K13" i="3"/>
  <c r="J13" i="3"/>
  <c r="I13" i="3"/>
  <c r="E13" i="3"/>
  <c r="D13" i="3"/>
  <c r="F13" i="3" s="1"/>
  <c r="O12" i="3"/>
  <c r="N12" i="3"/>
  <c r="P12" i="3" s="1"/>
  <c r="J12" i="3"/>
  <c r="I12" i="3"/>
  <c r="K12" i="3" s="1"/>
  <c r="E12" i="3"/>
  <c r="D12" i="3"/>
  <c r="F12" i="3" s="1"/>
  <c r="O11" i="3"/>
  <c r="N11" i="3"/>
  <c r="P11" i="3" s="1"/>
  <c r="J11" i="3"/>
  <c r="I11" i="3"/>
  <c r="K11" i="3" s="1"/>
  <c r="E11" i="3"/>
  <c r="D11" i="3"/>
  <c r="F11" i="3" s="1"/>
  <c r="O10" i="3"/>
  <c r="N10" i="3"/>
  <c r="P10" i="3" s="1"/>
  <c r="J10" i="3"/>
  <c r="I10" i="3"/>
  <c r="K10" i="3" s="1"/>
  <c r="E10" i="3"/>
  <c r="D10" i="3"/>
  <c r="F10" i="3" s="1"/>
  <c r="O9" i="3"/>
  <c r="N9" i="3"/>
  <c r="P9" i="3" s="1"/>
  <c r="J9" i="3"/>
  <c r="I9" i="3"/>
  <c r="K9" i="3" s="1"/>
  <c r="E9" i="3"/>
  <c r="D9" i="3"/>
  <c r="F9" i="3" s="1"/>
  <c r="O8" i="3"/>
  <c r="N8" i="3"/>
  <c r="P8" i="3" s="1"/>
  <c r="J8" i="3"/>
  <c r="I8" i="3"/>
  <c r="K8" i="3" s="1"/>
  <c r="E8" i="3"/>
  <c r="D8" i="3"/>
  <c r="F8" i="3" s="1"/>
  <c r="O7" i="3"/>
  <c r="N7" i="3"/>
  <c r="P7" i="3" s="1"/>
  <c r="K7" i="3"/>
  <c r="J7" i="3"/>
  <c r="I7" i="3"/>
  <c r="E7" i="3"/>
  <c r="D7" i="3"/>
  <c r="F7" i="3" s="1"/>
  <c r="O6" i="3"/>
  <c r="N6" i="3"/>
  <c r="P6" i="3" s="1"/>
  <c r="K6" i="3"/>
  <c r="J6" i="3"/>
  <c r="I6" i="3"/>
  <c r="E6" i="3"/>
  <c r="D6" i="3"/>
  <c r="F6" i="3" s="1"/>
  <c r="O5" i="3"/>
  <c r="N5" i="3"/>
  <c r="P5" i="3" s="1"/>
  <c r="K5" i="3"/>
  <c r="J5" i="3"/>
  <c r="I5" i="3"/>
  <c r="E5" i="3"/>
  <c r="D5" i="3"/>
  <c r="F5" i="3" s="1"/>
  <c r="O4" i="3"/>
  <c r="N4" i="3"/>
  <c r="P4" i="3" s="1"/>
  <c r="J4" i="3"/>
  <c r="I4" i="3"/>
  <c r="K4" i="3" s="1"/>
  <c r="E4" i="3"/>
  <c r="D4" i="3"/>
  <c r="F4" i="3" s="1"/>
  <c r="O3" i="3"/>
  <c r="N3" i="3"/>
  <c r="J3" i="3"/>
  <c r="I3" i="3"/>
  <c r="E3" i="3"/>
  <c r="D3" i="3"/>
  <c r="F3" i="3" s="1"/>
  <c r="Q17" i="3" l="1"/>
  <c r="R17" i="3" s="1"/>
  <c r="I28" i="3"/>
  <c r="Q14" i="3"/>
  <c r="R14" i="3" s="1"/>
  <c r="Q16" i="3"/>
  <c r="R16" i="3" s="1"/>
  <c r="Q23" i="3"/>
  <c r="R23" i="3" s="1"/>
  <c r="Q11" i="3"/>
  <c r="R11" i="3" s="1"/>
  <c r="Q19" i="3"/>
  <c r="R19" i="3" s="1"/>
  <c r="Q7" i="3"/>
  <c r="R7" i="3" s="1"/>
  <c r="Q3" i="3"/>
  <c r="R3" i="3" s="1"/>
  <c r="Q13" i="3"/>
  <c r="R13" i="3" s="1"/>
  <c r="Q4" i="3"/>
  <c r="R4" i="3" s="1"/>
  <c r="Q27" i="3"/>
  <c r="R27" i="3" s="1"/>
  <c r="Q26" i="3"/>
  <c r="R26" i="3" s="1"/>
  <c r="Q24" i="3"/>
  <c r="R24" i="3" s="1"/>
  <c r="Q22" i="3"/>
  <c r="R22" i="3" s="1"/>
  <c r="Q21" i="3"/>
  <c r="R21" i="3" s="1"/>
  <c r="Q20" i="3"/>
  <c r="R20" i="3" s="1"/>
  <c r="Q18" i="3"/>
  <c r="R18" i="3" s="1"/>
  <c r="Q15" i="3"/>
  <c r="R15" i="3" s="1"/>
  <c r="Q12" i="3"/>
  <c r="R12" i="3" s="1"/>
  <c r="Q8" i="3"/>
  <c r="R8" i="3" s="1"/>
  <c r="Q10" i="3"/>
  <c r="R10" i="3" s="1"/>
  <c r="Q9" i="3"/>
  <c r="R9" i="3" s="1"/>
  <c r="Q6" i="3"/>
  <c r="R6" i="3" s="1"/>
  <c r="N28" i="3"/>
  <c r="Q5" i="3"/>
  <c r="R5" i="3" s="1"/>
  <c r="D28" i="3"/>
  <c r="P3" i="3"/>
  <c r="K3" i="3"/>
</calcChain>
</file>

<file path=xl/sharedStrings.xml><?xml version="1.0" encoding="utf-8"?>
<sst xmlns="http://schemas.openxmlformats.org/spreadsheetml/2006/main" count="242" uniqueCount="99">
  <si>
    <t>Municipality / Library</t>
  </si>
  <si>
    <t>3 Year Total                V-Cat Share*</t>
  </si>
  <si>
    <t>% of 3 Year Total V-Cat Share</t>
  </si>
  <si>
    <t>3 year average of sent / received**</t>
  </si>
  <si>
    <r>
      <rPr>
        <b/>
        <sz val="11"/>
        <color theme="1"/>
        <rFont val="Calibri"/>
        <family val="2"/>
        <scheme val="minor"/>
      </rPr>
      <t xml:space="preserve">Net lender weight to add </t>
    </r>
    <r>
      <rPr>
        <sz val="11"/>
        <color theme="1"/>
        <rFont val="Calibri"/>
        <family val="2"/>
        <scheme val="minor"/>
      </rPr>
      <t>(amount over 1 not to exceed 1)</t>
    </r>
  </si>
  <si>
    <t>Share plus net lender factor</t>
  </si>
  <si>
    <t>Weighted vote</t>
  </si>
  <si>
    <t>Abbotsford</t>
  </si>
  <si>
    <t>Antigo</t>
  </si>
  <si>
    <t>Colby</t>
  </si>
  <si>
    <t xml:space="preserve">Crandon </t>
  </si>
  <si>
    <t>Dorchester</t>
  </si>
  <si>
    <t xml:space="preserve">Gilman </t>
  </si>
  <si>
    <t>Granton</t>
  </si>
  <si>
    <t>Greenwood</t>
  </si>
  <si>
    <t>Laona</t>
  </si>
  <si>
    <t>Loyal</t>
  </si>
  <si>
    <t xml:space="preserve">Marathon County </t>
  </si>
  <si>
    <t>Medford</t>
  </si>
  <si>
    <t>Merrill</t>
  </si>
  <si>
    <t>Minocqua</t>
  </si>
  <si>
    <t>Neillsville</t>
  </si>
  <si>
    <t>Owen</t>
  </si>
  <si>
    <t>Rhinelander</t>
  </si>
  <si>
    <t>Rib Lake</t>
  </si>
  <si>
    <t>Stetsonville</t>
  </si>
  <si>
    <t>Thorp</t>
  </si>
  <si>
    <t>Three Lakes</t>
  </si>
  <si>
    <t>Tomahawk</t>
  </si>
  <si>
    <t>Wabeno</t>
  </si>
  <si>
    <t>Westboro</t>
  </si>
  <si>
    <t>Withee</t>
  </si>
  <si>
    <t>Total</t>
  </si>
  <si>
    <t xml:space="preserve">Total </t>
  </si>
  <si>
    <t xml:space="preserve">*V-Cat shares are calculated by AVG % of Annual Circ &amp; HoldingsAccording to V-Cat Participation agreement. Total circulation is taken from the annual reports that each member public library files with the state, and  libraries' total holdings are taken from the V-Cat statistics in Sierra on the first day of the year. </t>
  </si>
  <si>
    <t xml:space="preserve">Library </t>
  </si>
  <si>
    <t>Circulation of Items Loaned</t>
  </si>
  <si>
    <t>Circulation of Items Received</t>
  </si>
  <si>
    <t>Loaned +Received</t>
  </si>
  <si>
    <t>sent per received</t>
  </si>
  <si>
    <t>*2018 %</t>
  </si>
  <si>
    <t>Loaned + Received</t>
  </si>
  <si>
    <t>*2019 %</t>
  </si>
  <si>
    <t>3 year avg of sent / received</t>
  </si>
  <si>
    <t xml:space="preserve">Amount above or below a 1:1 sharing ratio. </t>
  </si>
  <si>
    <t>Crandon</t>
  </si>
  <si>
    <t>Gilman</t>
  </si>
  <si>
    <t xml:space="preserve">Marathon </t>
  </si>
  <si>
    <t>Grand Total</t>
  </si>
  <si>
    <t>Abbotsford PL</t>
  </si>
  <si>
    <t>Colby PL</t>
  </si>
  <si>
    <t>Dorchester PL</t>
  </si>
  <si>
    <t>Granton PL</t>
  </si>
  <si>
    <t>Greenwood PL</t>
  </si>
  <si>
    <t>Loyal PL</t>
  </si>
  <si>
    <t>Neillsville PL</t>
  </si>
  <si>
    <t xml:space="preserve">Owen PL    </t>
  </si>
  <si>
    <t>Thorp PL</t>
  </si>
  <si>
    <t>Withee PL</t>
  </si>
  <si>
    <t>Crandon PL</t>
  </si>
  <si>
    <t>Laona PL</t>
  </si>
  <si>
    <t>Wabeno PL</t>
  </si>
  <si>
    <t>Antigo PL</t>
  </si>
  <si>
    <t>Merrill PL</t>
  </si>
  <si>
    <t>Tomahawk PL</t>
  </si>
  <si>
    <t>Marathon Co PL</t>
  </si>
  <si>
    <t>Minocqua PL</t>
  </si>
  <si>
    <t>Rhinelander PL</t>
  </si>
  <si>
    <t>Three Lakes PL</t>
  </si>
  <si>
    <t>Gilman PL</t>
  </si>
  <si>
    <t>Medford PL</t>
  </si>
  <si>
    <t>Rib Lake PL</t>
  </si>
  <si>
    <t>Stetsonville PL</t>
  </si>
  <si>
    <t>Westboro PL</t>
  </si>
  <si>
    <t xml:space="preserve">V-CAT MEMBERS </t>
  </si>
  <si>
    <t>2018 ANNUAL CIRC.</t>
  </si>
  <si>
    <t>% OF TOTAL CIRC</t>
  </si>
  <si>
    <t>2018 Holdings</t>
  </si>
  <si>
    <t>% of TOTAL Holdings</t>
  </si>
  <si>
    <t>AVG % of Annual Circ &amp; Holdings</t>
  </si>
  <si>
    <t>2020 V-Cat Share</t>
  </si>
  <si>
    <t xml:space="preserve">2019 Annual Circluation* </t>
  </si>
  <si>
    <t>% of TOTAL           V-Cat Annual Circulation</t>
  </si>
  <si>
    <t>2019 Holdings**</t>
  </si>
  <si>
    <t>% of TOTAL     V-Cat Holdings</t>
  </si>
  <si>
    <t>2021 V-Cat Share</t>
  </si>
  <si>
    <t xml:space="preserve">2020 Annual Circluation* </t>
  </si>
  <si>
    <t>2020 Holdings**</t>
  </si>
  <si>
    <t>2022 V-Cat Share</t>
  </si>
  <si>
    <t>Sum of 3 Year          V-Cat Share</t>
  </si>
  <si>
    <t>% of TOTAL 3 Year V-Cat Shares</t>
  </si>
  <si>
    <t>TOTAL:</t>
  </si>
  <si>
    <t>According to V-Cat Participation agreement, the total circulation will be taken from the annual reports that each member public library files with the state.</t>
  </si>
  <si>
    <t xml:space="preserve">According to the V-Cat Participation Agreement,  a library's total holdings will be taken from the V-Cat statistics derived on the first day of the year. </t>
  </si>
  <si>
    <t xml:space="preserve">Items lent and received are sourced from the V-Cat Totals report and include only items sent to V-Cat Libraies and Received from V-Cat Libraries. </t>
  </si>
  <si>
    <t>Change from 2021</t>
  </si>
  <si>
    <t>up 1</t>
  </si>
  <si>
    <t>down 2</t>
  </si>
  <si>
    <t xml:space="preserve">**Items Lent/Received is calculated as reported in the V-Cat Totals Report and includes circulation of V-Cat items for 2018-2020.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</si>
</sst>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84">
    <xf numFmtId="0" fontId="0" fillId="0" borderId="0" xfId="0"/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Font="1" applyFill="1"/>
    <xf numFmtId="0" fontId="0" fillId="0" borderId="1" xfId="0" applyBorder="1"/>
    <xf numFmtId="8" fontId="0" fillId="0" borderId="1" xfId="0" applyNumberFormat="1" applyBorder="1"/>
    <xf numFmtId="10" fontId="0" fillId="0" borderId="1" xfId="0" applyNumberFormat="1" applyBorder="1"/>
    <xf numFmtId="2" fontId="0" fillId="0" borderId="1" xfId="0" applyNumberFormat="1" applyBorder="1"/>
    <xf numFmtId="2" fontId="0" fillId="0" borderId="1" xfId="2" applyNumberFormat="1" applyFont="1" applyBorder="1"/>
    <xf numFmtId="0" fontId="0" fillId="2" borderId="1" xfId="0" applyFill="1" applyBorder="1"/>
    <xf numFmtId="8" fontId="0" fillId="0" borderId="2" xfId="0" applyNumberFormat="1" applyBorder="1"/>
    <xf numFmtId="10" fontId="0" fillId="0" borderId="2" xfId="0" applyNumberFormat="1" applyBorder="1"/>
    <xf numFmtId="0" fontId="0" fillId="2" borderId="2" xfId="0" applyFill="1" applyBorder="1"/>
    <xf numFmtId="0" fontId="3" fillId="0" borderId="0" xfId="0" applyFont="1"/>
    <xf numFmtId="8" fontId="3" fillId="0" borderId="0" xfId="0" applyNumberFormat="1" applyFont="1"/>
    <xf numFmtId="10" fontId="3" fillId="0" borderId="0" xfId="0" applyNumberFormat="1" applyFont="1"/>
    <xf numFmtId="2" fontId="0" fillId="0" borderId="0" xfId="0" applyNumberFormat="1"/>
    <xf numFmtId="164" fontId="0" fillId="0" borderId="0" xfId="2" applyNumberFormat="1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0" fontId="4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166" fontId="5" fillId="5" borderId="0" xfId="0" applyNumberFormat="1" applyFont="1" applyFill="1" applyAlignment="1">
      <alignment horizontal="center" vertical="top" wrapText="1"/>
    </xf>
    <xf numFmtId="2" fontId="3" fillId="6" borderId="0" xfId="0" applyNumberFormat="1" applyFont="1" applyFill="1" applyAlignment="1">
      <alignment wrapText="1"/>
    </xf>
    <xf numFmtId="0" fontId="4" fillId="0" borderId="0" xfId="0" applyFont="1"/>
    <xf numFmtId="3" fontId="4" fillId="0" borderId="0" xfId="0" applyNumberFormat="1" applyFont="1"/>
    <xf numFmtId="166" fontId="4" fillId="5" borderId="0" xfId="0" applyNumberFormat="1" applyFont="1" applyFill="1"/>
    <xf numFmtId="10" fontId="4" fillId="0" borderId="0" xfId="0" applyNumberFormat="1" applyFont="1"/>
    <xf numFmtId="3" fontId="0" fillId="0" borderId="0" xfId="0" applyNumberFormat="1"/>
    <xf numFmtId="2" fontId="3" fillId="6" borderId="0" xfId="0" applyNumberFormat="1" applyFont="1" applyFill="1"/>
    <xf numFmtId="38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10" fontId="0" fillId="0" borderId="0" xfId="0" applyNumberFormat="1"/>
    <xf numFmtId="0" fontId="7" fillId="0" borderId="1" xfId="3" applyFont="1" applyBorder="1" applyAlignment="1">
      <alignment wrapText="1"/>
    </xf>
    <xf numFmtId="0" fontId="8" fillId="0" borderId="1" xfId="3" applyFont="1" applyBorder="1" applyAlignment="1">
      <alignment horizontal="center" wrapText="1"/>
    </xf>
    <xf numFmtId="164" fontId="8" fillId="0" borderId="1" xfId="3" applyNumberFormat="1" applyFont="1" applyBorder="1" applyAlignment="1">
      <alignment horizontal="center" wrapText="1"/>
    </xf>
    <xf numFmtId="44" fontId="8" fillId="5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10" fontId="8" fillId="0" borderId="1" xfId="3" applyNumberFormat="1" applyFont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1" xfId="3" applyBorder="1"/>
    <xf numFmtId="3" fontId="6" fillId="0" borderId="1" xfId="4" applyNumberFormat="1" applyBorder="1"/>
    <xf numFmtId="164" fontId="6" fillId="0" borderId="1" xfId="4" applyNumberFormat="1" applyBorder="1"/>
    <xf numFmtId="3" fontId="9" fillId="0" borderId="1" xfId="5" applyNumberFormat="1" applyFont="1" applyBorder="1"/>
    <xf numFmtId="164" fontId="6" fillId="7" borderId="1" xfId="4" applyNumberFormat="1" applyFill="1" applyBorder="1"/>
    <xf numFmtId="44" fontId="6" fillId="5" borderId="1" xfId="1" applyFont="1" applyFill="1" applyBorder="1"/>
    <xf numFmtId="164" fontId="6" fillId="0" borderId="1" xfId="2" applyNumberFormat="1" applyFont="1" applyBorder="1"/>
    <xf numFmtId="164" fontId="6" fillId="7" borderId="1" xfId="2" applyNumberFormat="1" applyFont="1" applyFill="1" applyBorder="1"/>
    <xf numFmtId="44" fontId="0" fillId="5" borderId="1" xfId="1" applyFont="1" applyFill="1" applyBorder="1"/>
    <xf numFmtId="44" fontId="0" fillId="0" borderId="1" xfId="0" applyNumberFormat="1" applyBorder="1"/>
    <xf numFmtId="164" fontId="0" fillId="0" borderId="1" xfId="2" applyNumberFormat="1" applyFont="1" applyBorder="1"/>
    <xf numFmtId="44" fontId="1" fillId="5" borderId="1" xfId="1" applyFont="1" applyFill="1" applyBorder="1"/>
    <xf numFmtId="0" fontId="10" fillId="0" borderId="1" xfId="0" applyFont="1" applyBorder="1" applyAlignment="1">
      <alignment horizontal="right"/>
    </xf>
    <xf numFmtId="44" fontId="0" fillId="5" borderId="1" xfId="0" applyNumberFormat="1" applyFill="1" applyBorder="1"/>
    <xf numFmtId="164" fontId="6" fillId="7" borderId="0" xfId="4" applyNumberFormat="1" applyFill="1"/>
    <xf numFmtId="44" fontId="6" fillId="7" borderId="0" xfId="1" applyFont="1" applyFill="1" applyBorder="1"/>
    <xf numFmtId="10" fontId="0" fillId="0" borderId="0" xfId="2" applyNumberFormat="1" applyFont="1"/>
    <xf numFmtId="164" fontId="0" fillId="0" borderId="0" xfId="0" applyNumberFormat="1"/>
    <xf numFmtId="44" fontId="0" fillId="0" borderId="0" xfId="1" applyFont="1"/>
    <xf numFmtId="0" fontId="0" fillId="0" borderId="0" xfId="0" applyAlignment="1">
      <alignment horizontal="left"/>
    </xf>
    <xf numFmtId="0" fontId="2" fillId="4" borderId="0" xfId="0" applyFont="1" applyFill="1"/>
    <xf numFmtId="0" fontId="0" fillId="0" borderId="0" xfId="0" applyFill="1"/>
    <xf numFmtId="0" fontId="3" fillId="0" borderId="0" xfId="0" applyFont="1" applyFill="1"/>
    <xf numFmtId="0" fontId="0" fillId="0" borderId="0" xfId="0" applyFill="1" applyBorder="1"/>
    <xf numFmtId="165" fontId="0" fillId="0" borderId="0" xfId="0" applyNumberFormat="1" applyFill="1"/>
    <xf numFmtId="0" fontId="0" fillId="0" borderId="0" xfId="0" applyFill="1" applyAlignment="1">
      <alignment vertical="top"/>
    </xf>
    <xf numFmtId="0" fontId="2" fillId="2" borderId="1" xfId="0" applyFont="1" applyFill="1" applyBorder="1"/>
    <xf numFmtId="0" fontId="0" fillId="4" borderId="0" xfId="0" applyFill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5" fillId="0" borderId="0" xfId="0" applyFont="1" applyAlignment="1">
      <alignment horizontal="center" vertical="center"/>
    </xf>
    <xf numFmtId="0" fontId="0" fillId="0" borderId="0" xfId="0"/>
  </cellXfs>
  <cellStyles count="6">
    <cellStyle name="Currency" xfId="1" builtinId="4"/>
    <cellStyle name="Normal" xfId="0" builtinId="0"/>
    <cellStyle name="Normal 3" xfId="3" xr:uid="{5E069823-7276-418D-A449-5C4E55BD7443}"/>
    <cellStyle name="Normal 4" xfId="4" xr:uid="{21025B76-9AE7-4009-BF1F-04B758A6E7A0}"/>
    <cellStyle name="Normal 5" xfId="5" xr:uid="{62A5F989-8E36-42DD-B3A5-F5122290C94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E98F-9A46-443D-BBF4-9426F4E9EF55}">
  <dimension ref="A2:K33"/>
  <sheetViews>
    <sheetView tabSelected="1" zoomScale="125" zoomScaleNormal="125" workbookViewId="0">
      <selection activeCell="F3" sqref="F3"/>
    </sheetView>
  </sheetViews>
  <sheetFormatPr defaultRowHeight="14.6" x14ac:dyDescent="0.4"/>
  <cols>
    <col min="1" max="1" width="15.921875" bestFit="1" customWidth="1"/>
    <col min="2" max="2" width="11.53515625" bestFit="1" customWidth="1"/>
    <col min="3" max="3" width="8.765625" bestFit="1" customWidth="1"/>
    <col min="4" max="4" width="10.23046875" customWidth="1"/>
    <col min="5" max="5" width="8.69140625" bestFit="1" customWidth="1"/>
    <col min="6" max="6" width="7.4609375" bestFit="1" customWidth="1"/>
    <col min="7" max="7" width="5.07421875" bestFit="1" customWidth="1"/>
    <col min="8" max="8" width="13.15234375" bestFit="1" customWidth="1"/>
    <col min="9" max="9" width="16" style="67" bestFit="1" customWidth="1"/>
  </cols>
  <sheetData>
    <row r="2" spans="1:9" ht="116.6" x14ac:dyDescent="0.4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1" t="s">
        <v>5</v>
      </c>
      <c r="H2" s="4" t="s">
        <v>6</v>
      </c>
      <c r="I2" s="68" t="s">
        <v>95</v>
      </c>
    </row>
    <row r="3" spans="1:9" x14ac:dyDescent="0.4">
      <c r="A3" s="5" t="s">
        <v>7</v>
      </c>
      <c r="B3" s="6">
        <v>12676.34343934233</v>
      </c>
      <c r="C3" s="7">
        <v>1.9830800483933403E-2</v>
      </c>
      <c r="D3" s="8">
        <v>2.7059298016635016</v>
      </c>
      <c r="E3" s="5">
        <v>1</v>
      </c>
      <c r="F3" s="9">
        <f>(C3*100)+E3</f>
        <v>2.9830800483933402</v>
      </c>
      <c r="H3" s="10">
        <v>3</v>
      </c>
      <c r="I3" s="69"/>
    </row>
    <row r="4" spans="1:9" x14ac:dyDescent="0.4">
      <c r="A4" s="5" t="s">
        <v>8</v>
      </c>
      <c r="B4" s="6">
        <v>35312.470847324556</v>
      </c>
      <c r="C4" s="7">
        <v>5.5242631072508985E-2</v>
      </c>
      <c r="D4" s="8">
        <v>0.90730188305802761</v>
      </c>
      <c r="E4" s="5">
        <v>0</v>
      </c>
      <c r="F4" s="9">
        <f t="shared" ref="F4:F27" si="0">(C4*100)+E4</f>
        <v>5.5242631072508983</v>
      </c>
      <c r="H4" s="10">
        <v>6</v>
      </c>
      <c r="I4" s="69"/>
    </row>
    <row r="5" spans="1:9" x14ac:dyDescent="0.4">
      <c r="A5" s="5" t="s">
        <v>9</v>
      </c>
      <c r="B5" s="6">
        <v>22842.156887579575</v>
      </c>
      <c r="C5" s="7">
        <v>3.5734141949359886E-2</v>
      </c>
      <c r="D5" s="8">
        <v>0.96337028825872872</v>
      </c>
      <c r="E5" s="5">
        <v>0</v>
      </c>
      <c r="F5" s="9">
        <f t="shared" si="0"/>
        <v>3.5734141949359888</v>
      </c>
      <c r="H5" s="72">
        <v>4</v>
      </c>
      <c r="I5" s="69" t="s">
        <v>96</v>
      </c>
    </row>
    <row r="6" spans="1:9" x14ac:dyDescent="0.4">
      <c r="A6" s="5" t="s">
        <v>10</v>
      </c>
      <c r="B6" s="6">
        <v>10824.96645809954</v>
      </c>
      <c r="C6" s="7">
        <v>1.6934516732135852E-2</v>
      </c>
      <c r="D6" s="8">
        <v>1.2906473078900478</v>
      </c>
      <c r="E6" s="5">
        <v>0.28999999999999998</v>
      </c>
      <c r="F6" s="9">
        <f t="shared" si="0"/>
        <v>1.9834516732135852</v>
      </c>
      <c r="H6" s="10">
        <v>2</v>
      </c>
      <c r="I6" s="69"/>
    </row>
    <row r="7" spans="1:9" x14ac:dyDescent="0.4">
      <c r="A7" s="5" t="s">
        <v>11</v>
      </c>
      <c r="B7" s="6">
        <v>8279.6577304064158</v>
      </c>
      <c r="C7" s="7">
        <v>1.2952650053434106E-2</v>
      </c>
      <c r="D7" s="8">
        <v>5.7262752400188299</v>
      </c>
      <c r="E7" s="5">
        <v>1</v>
      </c>
      <c r="F7" s="9">
        <f t="shared" si="0"/>
        <v>2.2952650053434107</v>
      </c>
      <c r="H7" s="10">
        <v>2</v>
      </c>
      <c r="I7" s="69"/>
    </row>
    <row r="8" spans="1:9" x14ac:dyDescent="0.4">
      <c r="A8" s="5" t="s">
        <v>12</v>
      </c>
      <c r="B8" s="6">
        <v>6921.7866137925848</v>
      </c>
      <c r="C8" s="7">
        <v>1.0828404104646383E-2</v>
      </c>
      <c r="D8" s="8">
        <v>1.2629112118312953</v>
      </c>
      <c r="E8" s="5">
        <v>0.26</v>
      </c>
      <c r="F8" s="9">
        <f t="shared" si="0"/>
        <v>1.3428404104646383</v>
      </c>
      <c r="H8" s="10">
        <v>1</v>
      </c>
      <c r="I8" s="69"/>
    </row>
    <row r="9" spans="1:9" x14ac:dyDescent="0.4">
      <c r="A9" s="5" t="s">
        <v>13</v>
      </c>
      <c r="B9" s="6">
        <v>10854.54770681079</v>
      </c>
      <c r="C9" s="7">
        <v>1.6980793471486236E-2</v>
      </c>
      <c r="D9" s="8">
        <v>2.3375158018089741</v>
      </c>
      <c r="E9" s="5">
        <v>1</v>
      </c>
      <c r="F9" s="9">
        <f t="shared" si="0"/>
        <v>2.6980793471486235</v>
      </c>
      <c r="H9" s="10">
        <v>3</v>
      </c>
      <c r="I9" s="69"/>
    </row>
    <row r="10" spans="1:9" x14ac:dyDescent="0.4">
      <c r="A10" s="5" t="s">
        <v>14</v>
      </c>
      <c r="B10" s="6">
        <v>6882.84987576807</v>
      </c>
      <c r="C10" s="7">
        <v>1.0767491690356401E-2</v>
      </c>
      <c r="D10" s="8">
        <v>0.96408219410094631</v>
      </c>
      <c r="E10" s="5">
        <v>0</v>
      </c>
      <c r="F10" s="9">
        <f t="shared" si="0"/>
        <v>1.0767491690356401</v>
      </c>
      <c r="H10" s="10">
        <v>1</v>
      </c>
      <c r="I10" s="69"/>
    </row>
    <row r="11" spans="1:9" x14ac:dyDescent="0.4">
      <c r="A11" s="5" t="s">
        <v>15</v>
      </c>
      <c r="B11" s="6">
        <v>6813.9074169659907</v>
      </c>
      <c r="C11" s="7">
        <v>1.0659638494999398E-2</v>
      </c>
      <c r="D11" s="8">
        <v>1.8146778667036916</v>
      </c>
      <c r="E11" s="5">
        <v>0.81</v>
      </c>
      <c r="F11" s="9">
        <f t="shared" si="0"/>
        <v>1.8759638494999398</v>
      </c>
      <c r="H11" s="72">
        <v>2</v>
      </c>
      <c r="I11" s="69" t="s">
        <v>96</v>
      </c>
    </row>
    <row r="12" spans="1:9" x14ac:dyDescent="0.4">
      <c r="A12" s="5" t="s">
        <v>16</v>
      </c>
      <c r="B12" s="6">
        <v>8755.6749961618771</v>
      </c>
      <c r="C12" s="7">
        <v>1.3697328790585283E-2</v>
      </c>
      <c r="D12" s="8">
        <v>2.2507376677799273</v>
      </c>
      <c r="E12" s="5">
        <v>1</v>
      </c>
      <c r="F12" s="9">
        <f t="shared" si="0"/>
        <v>2.3697328790585281</v>
      </c>
      <c r="H12" s="10">
        <v>2</v>
      </c>
      <c r="I12" s="69"/>
    </row>
    <row r="13" spans="1:9" x14ac:dyDescent="0.4">
      <c r="A13" s="5" t="s">
        <v>17</v>
      </c>
      <c r="B13" s="6">
        <v>219913.16765906505</v>
      </c>
      <c r="C13" s="7">
        <v>0.34403092441482269</v>
      </c>
      <c r="D13" s="8">
        <v>0.70525582971928003</v>
      </c>
      <c r="E13" s="5">
        <v>0</v>
      </c>
      <c r="F13" s="9">
        <f t="shared" si="0"/>
        <v>34.403092441482272</v>
      </c>
      <c r="H13" s="72">
        <v>34</v>
      </c>
      <c r="I13" s="69" t="s">
        <v>97</v>
      </c>
    </row>
    <row r="14" spans="1:9" x14ac:dyDescent="0.4">
      <c r="A14" s="5" t="s">
        <v>18</v>
      </c>
      <c r="B14" s="6">
        <v>38642.37753889458</v>
      </c>
      <c r="C14" s="7">
        <v>6.0451918399459625E-2</v>
      </c>
      <c r="D14" s="8">
        <v>1.0182125505404571</v>
      </c>
      <c r="E14" s="5">
        <v>0.02</v>
      </c>
      <c r="F14" s="9">
        <f t="shared" si="0"/>
        <v>6.0651918399459621</v>
      </c>
      <c r="H14" s="10">
        <v>6</v>
      </c>
      <c r="I14" s="69"/>
    </row>
    <row r="15" spans="1:9" x14ac:dyDescent="0.4">
      <c r="A15" s="5" t="s">
        <v>19</v>
      </c>
      <c r="B15" s="6">
        <v>51870.555248246608</v>
      </c>
      <c r="C15" s="7">
        <v>8.1146005316197908E-2</v>
      </c>
      <c r="D15" s="8">
        <v>0.838628798611877</v>
      </c>
      <c r="E15" s="5">
        <v>0</v>
      </c>
      <c r="F15" s="9">
        <f t="shared" si="0"/>
        <v>8.1146005316197911</v>
      </c>
      <c r="H15" s="10">
        <v>8</v>
      </c>
      <c r="I15" s="69"/>
    </row>
    <row r="16" spans="1:9" x14ac:dyDescent="0.4">
      <c r="A16" s="5" t="s">
        <v>20</v>
      </c>
      <c r="B16" s="6">
        <v>39539.053306051348</v>
      </c>
      <c r="C16" s="7">
        <v>6.18546729337109E-2</v>
      </c>
      <c r="D16" s="8">
        <v>1.0385221280366683</v>
      </c>
      <c r="E16" s="5">
        <v>0.04</v>
      </c>
      <c r="F16" s="9">
        <f t="shared" si="0"/>
        <v>6.2254672933710902</v>
      </c>
      <c r="H16" s="10">
        <v>6</v>
      </c>
      <c r="I16" s="69"/>
    </row>
    <row r="17" spans="1:11" x14ac:dyDescent="0.4">
      <c r="A17" s="5" t="s">
        <v>21</v>
      </c>
      <c r="B17" s="6">
        <v>13056.248722019674</v>
      </c>
      <c r="C17" s="7">
        <v>2.042512217453897E-2</v>
      </c>
      <c r="D17" s="8">
        <v>0.72233729939145963</v>
      </c>
      <c r="E17" s="5">
        <v>0</v>
      </c>
      <c r="F17" s="9">
        <f t="shared" si="0"/>
        <v>2.042512217453897</v>
      </c>
      <c r="H17" s="10">
        <v>2</v>
      </c>
      <c r="I17" s="69"/>
    </row>
    <row r="18" spans="1:11" x14ac:dyDescent="0.4">
      <c r="A18" s="5" t="s">
        <v>22</v>
      </c>
      <c r="B18" s="6">
        <v>10146.984764024615</v>
      </c>
      <c r="C18" s="7">
        <v>1.5873885977589448E-2</v>
      </c>
      <c r="D18" s="8">
        <v>2.0425511165547561</v>
      </c>
      <c r="E18" s="5">
        <v>1</v>
      </c>
      <c r="F18" s="9">
        <f t="shared" si="0"/>
        <v>2.5873885977589448</v>
      </c>
      <c r="H18" s="10">
        <v>3</v>
      </c>
      <c r="I18" s="69"/>
    </row>
    <row r="19" spans="1:11" x14ac:dyDescent="0.4">
      <c r="A19" s="5" t="s">
        <v>23</v>
      </c>
      <c r="B19" s="6">
        <v>52617.258555074462</v>
      </c>
      <c r="C19" s="7">
        <v>8.2314143775782334E-2</v>
      </c>
      <c r="D19" s="8">
        <v>0.98108524288153198</v>
      </c>
      <c r="E19" s="5">
        <v>0</v>
      </c>
      <c r="F19" s="9">
        <f t="shared" si="0"/>
        <v>8.2314143775782327</v>
      </c>
      <c r="H19" s="10">
        <v>8</v>
      </c>
      <c r="I19" s="69"/>
    </row>
    <row r="20" spans="1:11" x14ac:dyDescent="0.4">
      <c r="A20" s="5" t="s">
        <v>24</v>
      </c>
      <c r="B20" s="6">
        <v>10363.733214031157</v>
      </c>
      <c r="C20" s="7">
        <v>1.6212966035482276E-2</v>
      </c>
      <c r="D20" s="8">
        <v>1.274319229509522</v>
      </c>
      <c r="E20" s="5">
        <v>0.27</v>
      </c>
      <c r="F20" s="9">
        <f t="shared" si="0"/>
        <v>1.8912966035482275</v>
      </c>
      <c r="H20" s="10">
        <v>2</v>
      </c>
      <c r="I20" s="69"/>
    </row>
    <row r="21" spans="1:11" x14ac:dyDescent="0.4">
      <c r="A21" s="5" t="s">
        <v>25</v>
      </c>
      <c r="B21" s="6">
        <v>5129.0672339024031</v>
      </c>
      <c r="C21" s="7">
        <v>8.0238839749734499E-3</v>
      </c>
      <c r="D21" s="8">
        <v>0.40538873825935479</v>
      </c>
      <c r="E21" s="5">
        <v>0</v>
      </c>
      <c r="F21" s="9">
        <f t="shared" si="0"/>
        <v>0.80238839749734503</v>
      </c>
      <c r="H21" s="10">
        <v>1</v>
      </c>
      <c r="I21" s="69"/>
    </row>
    <row r="22" spans="1:11" x14ac:dyDescent="0.4">
      <c r="A22" s="5" t="s">
        <v>26</v>
      </c>
      <c r="B22" s="6">
        <v>13436.772708379052</v>
      </c>
      <c r="C22" s="7">
        <v>2.1020411761709965E-2</v>
      </c>
      <c r="D22" s="8">
        <v>0.87592363587023614</v>
      </c>
      <c r="E22" s="5">
        <v>0</v>
      </c>
      <c r="F22" s="9">
        <f t="shared" si="0"/>
        <v>2.1020411761709967</v>
      </c>
      <c r="H22" s="10">
        <v>2</v>
      </c>
      <c r="I22" s="69"/>
    </row>
    <row r="23" spans="1:11" x14ac:dyDescent="0.4">
      <c r="A23" s="5" t="s">
        <v>27</v>
      </c>
      <c r="B23" s="6">
        <v>14318.346132606219</v>
      </c>
      <c r="C23" s="7">
        <v>2.2399540275499581E-2</v>
      </c>
      <c r="D23" s="8">
        <v>2.0121733715710897</v>
      </c>
      <c r="E23" s="5">
        <v>1</v>
      </c>
      <c r="F23" s="9">
        <f t="shared" si="0"/>
        <v>3.2399540275499579</v>
      </c>
      <c r="H23" s="10">
        <v>3</v>
      </c>
      <c r="I23" s="69"/>
    </row>
    <row r="24" spans="1:11" x14ac:dyDescent="0.4">
      <c r="A24" s="5" t="s">
        <v>28</v>
      </c>
      <c r="B24" s="6">
        <v>27004.87429464297</v>
      </c>
      <c r="C24" s="7">
        <v>4.2246273682416943E-2</v>
      </c>
      <c r="D24" s="8">
        <v>1.8685159237001823</v>
      </c>
      <c r="E24" s="5">
        <v>0.87</v>
      </c>
      <c r="F24" s="9">
        <f t="shared" si="0"/>
        <v>5.094627368241694</v>
      </c>
      <c r="H24" s="10">
        <v>5</v>
      </c>
      <c r="I24" s="69"/>
    </row>
    <row r="25" spans="1:11" x14ac:dyDescent="0.4">
      <c r="A25" s="5" t="s">
        <v>29</v>
      </c>
      <c r="B25" s="6">
        <v>2825.6088922927893</v>
      </c>
      <c r="C25" s="7">
        <v>4.420366681986451E-3</v>
      </c>
      <c r="D25" s="8">
        <v>0.21278825995807127</v>
      </c>
      <c r="E25" s="5">
        <v>0</v>
      </c>
      <c r="F25" s="9">
        <f t="shared" si="0"/>
        <v>0.44203666819864512</v>
      </c>
      <c r="H25" s="10">
        <v>1</v>
      </c>
      <c r="I25" s="69"/>
    </row>
    <row r="26" spans="1:11" x14ac:dyDescent="0.4">
      <c r="A26" s="5" t="s">
        <v>30</v>
      </c>
      <c r="B26" s="6">
        <v>4474.4579060756805</v>
      </c>
      <c r="C26" s="7">
        <v>6.999816818922415E-3</v>
      </c>
      <c r="D26" s="8">
        <v>1.2387665703747563</v>
      </c>
      <c r="E26" s="5">
        <v>0.24</v>
      </c>
      <c r="F26" s="9">
        <f t="shared" si="0"/>
        <v>0.93998168189224152</v>
      </c>
      <c r="H26" s="10">
        <v>1</v>
      </c>
      <c r="I26" s="69"/>
    </row>
    <row r="27" spans="1:11" ht="15" thickBot="1" x14ac:dyDescent="0.45">
      <c r="A27" s="5" t="s">
        <v>31</v>
      </c>
      <c r="B27" s="11">
        <v>5722.1318524416783</v>
      </c>
      <c r="C27" s="12">
        <v>8.9516709334611106E-3</v>
      </c>
      <c r="D27" s="8">
        <v>3.7134443097422292</v>
      </c>
      <c r="E27" s="5">
        <v>1</v>
      </c>
      <c r="F27" s="9">
        <f t="shared" si="0"/>
        <v>1.8951670933461111</v>
      </c>
      <c r="H27" s="13">
        <v>2</v>
      </c>
      <c r="I27" s="69"/>
    </row>
    <row r="28" spans="1:11" ht="15" thickTop="1" x14ac:dyDescent="0.4">
      <c r="A28" s="14" t="s">
        <v>32</v>
      </c>
      <c r="B28" s="15">
        <v>639225</v>
      </c>
      <c r="C28" s="16">
        <v>1</v>
      </c>
      <c r="D28" s="17"/>
      <c r="F28" s="18"/>
      <c r="G28" s="19" t="s">
        <v>33</v>
      </c>
      <c r="H28" s="4">
        <f>SUM(H3:H27)</f>
        <v>110</v>
      </c>
      <c r="I28" s="68"/>
    </row>
    <row r="29" spans="1:11" x14ac:dyDescent="0.4">
      <c r="G29" s="20"/>
    </row>
    <row r="30" spans="1:11" x14ac:dyDescent="0.4">
      <c r="A30" s="73" t="s">
        <v>34</v>
      </c>
      <c r="B30" s="73"/>
      <c r="C30" s="73"/>
      <c r="D30" s="73"/>
      <c r="E30" s="73"/>
      <c r="F30" s="73"/>
      <c r="G30" s="73"/>
      <c r="H30" s="73"/>
      <c r="I30" s="70"/>
    </row>
    <row r="31" spans="1:11" ht="14.6" customHeight="1" x14ac:dyDescent="0.4">
      <c r="A31" s="73"/>
      <c r="B31" s="73"/>
      <c r="C31" s="73"/>
      <c r="D31" s="73"/>
      <c r="E31" s="73"/>
      <c r="F31" s="73"/>
      <c r="G31" s="73"/>
      <c r="H31" s="73"/>
      <c r="I31" s="71"/>
      <c r="J31" s="21"/>
      <c r="K31" s="21"/>
    </row>
    <row r="32" spans="1:11" ht="14.6" customHeight="1" x14ac:dyDescent="0.4">
      <c r="A32" s="73" t="s">
        <v>98</v>
      </c>
      <c r="B32" s="73"/>
      <c r="C32" s="73"/>
      <c r="D32" s="73"/>
      <c r="E32" s="73"/>
      <c r="F32" s="73"/>
      <c r="G32" s="73"/>
      <c r="H32" s="73"/>
    </row>
    <row r="33" spans="1:8" x14ac:dyDescent="0.4">
      <c r="A33" s="73"/>
      <c r="B33" s="73"/>
      <c r="C33" s="73"/>
      <c r="D33" s="73"/>
      <c r="E33" s="73"/>
      <c r="F33" s="73"/>
      <c r="G33" s="73"/>
      <c r="H33" s="73"/>
    </row>
  </sheetData>
  <sheetProtection sheet="1" objects="1" scenarios="1"/>
  <mergeCells count="2">
    <mergeCell ref="A30:H31"/>
    <mergeCell ref="A32:H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095FE-CC01-40C2-A7B4-6A71DB040E65}">
  <dimension ref="A1:AB35"/>
  <sheetViews>
    <sheetView topLeftCell="T22" workbookViewId="0">
      <selection activeCell="AD3" sqref="AD3"/>
    </sheetView>
  </sheetViews>
  <sheetFormatPr defaultRowHeight="14.6" x14ac:dyDescent="0.4"/>
  <cols>
    <col min="1" max="2" width="17.84375" customWidth="1"/>
    <col min="4" max="4" width="9.3046875" bestFit="1" customWidth="1"/>
    <col min="6" max="7" width="9.3046875" bestFit="1" customWidth="1"/>
    <col min="8" max="8" width="12.3046875" bestFit="1" customWidth="1"/>
    <col min="9" max="9" width="2.15234375" customWidth="1"/>
    <col min="10" max="10" width="17.84375" customWidth="1"/>
    <col min="11" max="11" width="11" customWidth="1"/>
    <col min="12" max="12" width="10.3046875" customWidth="1"/>
    <col min="13" max="13" width="9.53515625" customWidth="1"/>
    <col min="14" max="14" width="10.765625" customWidth="1"/>
    <col min="15" max="15" width="10.15234375" customWidth="1"/>
    <col min="16" max="16" width="15.84375" bestFit="1" customWidth="1"/>
    <col min="17" max="17" width="2.15234375" customWidth="1"/>
    <col min="18" max="18" width="17.84375" customWidth="1"/>
    <col min="19" max="19" width="11" customWidth="1"/>
    <col min="20" max="20" width="10.3046875" customWidth="1"/>
    <col min="21" max="21" width="9.53515625" customWidth="1"/>
    <col min="22" max="22" width="10.765625" customWidth="1"/>
    <col min="23" max="23" width="10.15234375" customWidth="1"/>
    <col min="24" max="24" width="15.84375" bestFit="1" customWidth="1"/>
    <col min="25" max="25" width="2.53515625" customWidth="1"/>
    <col min="26" max="26" width="17.84375" customWidth="1"/>
    <col min="27" max="28" width="16.3828125" customWidth="1"/>
  </cols>
  <sheetData>
    <row r="1" spans="1:28" s="42" customFormat="1" ht="72.55" customHeight="1" x14ac:dyDescent="0.4">
      <c r="A1" s="38" t="s">
        <v>74</v>
      </c>
      <c r="B1" s="38" t="s">
        <v>74</v>
      </c>
      <c r="C1" s="39" t="s">
        <v>75</v>
      </c>
      <c r="D1" s="39" t="s">
        <v>76</v>
      </c>
      <c r="E1" s="39" t="s">
        <v>77</v>
      </c>
      <c r="F1" s="39" t="s">
        <v>78</v>
      </c>
      <c r="G1" s="40" t="s">
        <v>79</v>
      </c>
      <c r="H1" s="41" t="s">
        <v>80</v>
      </c>
      <c r="J1" s="38" t="s">
        <v>74</v>
      </c>
      <c r="K1" s="39" t="s">
        <v>81</v>
      </c>
      <c r="L1" s="43" t="s">
        <v>82</v>
      </c>
      <c r="M1" s="39" t="s">
        <v>83</v>
      </c>
      <c r="N1" s="43" t="s">
        <v>84</v>
      </c>
      <c r="O1" s="40" t="s">
        <v>79</v>
      </c>
      <c r="P1" s="44" t="s">
        <v>85</v>
      </c>
      <c r="R1" s="38" t="s">
        <v>74</v>
      </c>
      <c r="S1" s="39" t="s">
        <v>86</v>
      </c>
      <c r="T1" s="43" t="s">
        <v>82</v>
      </c>
      <c r="U1" s="39" t="s">
        <v>87</v>
      </c>
      <c r="V1" s="43" t="s">
        <v>84</v>
      </c>
      <c r="W1" s="40" t="s">
        <v>79</v>
      </c>
      <c r="X1" s="44" t="s">
        <v>88</v>
      </c>
      <c r="Z1" s="38" t="s">
        <v>74</v>
      </c>
      <c r="AA1" s="45" t="s">
        <v>89</v>
      </c>
      <c r="AB1" s="45" t="s">
        <v>90</v>
      </c>
    </row>
    <row r="2" spans="1:28" x14ac:dyDescent="0.4">
      <c r="A2" s="46" t="s">
        <v>49</v>
      </c>
      <c r="B2" s="46" t="s">
        <v>49</v>
      </c>
      <c r="C2" s="47">
        <v>30167</v>
      </c>
      <c r="D2" s="48">
        <v>1.4797261768352979E-2</v>
      </c>
      <c r="E2" s="49">
        <v>26258</v>
      </c>
      <c r="F2" s="48">
        <v>2.3333786537352453E-2</v>
      </c>
      <c r="G2" s="50">
        <v>1.9065524152852717E-2</v>
      </c>
      <c r="H2" s="51">
        <v>4022.3489581481022</v>
      </c>
      <c r="J2" s="46" t="s">
        <v>49</v>
      </c>
      <c r="K2" s="47">
        <v>29786</v>
      </c>
      <c r="L2" s="48">
        <v>1.5099860539460337E-2</v>
      </c>
      <c r="M2" s="49">
        <v>25627</v>
      </c>
      <c r="N2" s="52">
        <v>2.3107726350129799E-2</v>
      </c>
      <c r="O2" s="53">
        <v>1.910379344479507E-2</v>
      </c>
      <c r="P2" s="54">
        <v>4155.5526690790475</v>
      </c>
      <c r="R2" s="46" t="s">
        <v>49</v>
      </c>
      <c r="S2" s="47">
        <v>20745</v>
      </c>
      <c r="T2" s="48">
        <f>S2/1064125</f>
        <v>1.9494890167978386E-2</v>
      </c>
      <c r="U2" s="49">
        <v>25681</v>
      </c>
      <c r="V2" s="52">
        <f>U2/1106939</f>
        <v>2.3200013731560637E-2</v>
      </c>
      <c r="W2" s="53">
        <f>(T2+V2)/2</f>
        <v>2.1347451949769509E-2</v>
      </c>
      <c r="X2" s="54">
        <f>W2*210725</f>
        <v>4498.4418121151803</v>
      </c>
      <c r="Z2" s="46" t="s">
        <v>49</v>
      </c>
      <c r="AA2" s="55">
        <f>SUM(H2,P2,X2)</f>
        <v>12676.34343934233</v>
      </c>
      <c r="AB2" s="56">
        <f>AA2/639225</f>
        <v>1.9830800483933403E-2</v>
      </c>
    </row>
    <row r="3" spans="1:28" x14ac:dyDescent="0.4">
      <c r="A3" s="46" t="s">
        <v>62</v>
      </c>
      <c r="B3" s="46" t="s">
        <v>62</v>
      </c>
      <c r="C3" s="47">
        <v>123720</v>
      </c>
      <c r="D3" s="48">
        <v>6.0686088307774409E-2</v>
      </c>
      <c r="E3" s="49">
        <v>57463</v>
      </c>
      <c r="F3" s="48">
        <v>5.1063652060167719E-2</v>
      </c>
      <c r="G3" s="50">
        <v>5.5874870183971068E-2</v>
      </c>
      <c r="H3" s="51">
        <v>11788.200737063296</v>
      </c>
      <c r="J3" s="46" t="s">
        <v>62</v>
      </c>
      <c r="K3" s="47">
        <v>112589</v>
      </c>
      <c r="L3" s="48">
        <v>5.7076418393785668E-2</v>
      </c>
      <c r="M3" s="49">
        <v>54859</v>
      </c>
      <c r="N3" s="52">
        <v>4.9466061569507579E-2</v>
      </c>
      <c r="O3" s="53">
        <v>5.3271239981646623E-2</v>
      </c>
      <c r="P3" s="54">
        <v>11587.826477007682</v>
      </c>
      <c r="R3" s="46" t="s">
        <v>62</v>
      </c>
      <c r="S3" s="47">
        <v>66420</v>
      </c>
      <c r="T3" s="48">
        <f t="shared" ref="T3:T27" si="0">S3/1064125</f>
        <v>6.2417479149536007E-2</v>
      </c>
      <c r="U3" s="49">
        <v>56312</v>
      </c>
      <c r="V3" s="52">
        <f t="shared" ref="V3:V26" si="1">U3/1106939</f>
        <v>5.087181859162971E-2</v>
      </c>
      <c r="W3" s="53">
        <f t="shared" ref="W3:W27" si="2">(T3+V3)/2</f>
        <v>5.6644648870582862E-2</v>
      </c>
      <c r="X3" s="54">
        <f t="shared" ref="X3:X26" si="3">W3*210725</f>
        <v>11936.443633253573</v>
      </c>
      <c r="Z3" s="46" t="s">
        <v>62</v>
      </c>
      <c r="AA3" s="55">
        <f t="shared" ref="AA3:AA26" si="4">SUM(H3,P3,X3)</f>
        <v>35312.470847324556</v>
      </c>
      <c r="AB3" s="56">
        <f t="shared" ref="AB3:AB27" si="5">AA3/639225</f>
        <v>5.5242631072508985E-2</v>
      </c>
    </row>
    <row r="4" spans="1:28" x14ac:dyDescent="0.4">
      <c r="A4" s="46" t="s">
        <v>50</v>
      </c>
      <c r="B4" s="46" t="s">
        <v>50</v>
      </c>
      <c r="C4" s="47">
        <v>87641</v>
      </c>
      <c r="D4" s="48">
        <v>4.2988922287274953E-2</v>
      </c>
      <c r="E4" s="49">
        <v>29889</v>
      </c>
      <c r="F4" s="48">
        <v>2.6560421426419661E-2</v>
      </c>
      <c r="G4" s="50">
        <v>3.4774671856847308E-2</v>
      </c>
      <c r="H4" s="51">
        <v>7336.5863949983604</v>
      </c>
      <c r="J4" s="46" t="s">
        <v>50</v>
      </c>
      <c r="K4" s="47">
        <v>78805</v>
      </c>
      <c r="L4" s="48">
        <v>3.9949792177941715E-2</v>
      </c>
      <c r="M4" s="49">
        <v>31722</v>
      </c>
      <c r="N4" s="52">
        <v>2.8603554660273051E-2</v>
      </c>
      <c r="O4" s="53">
        <v>3.4276673419107381E-2</v>
      </c>
      <c r="P4" s="54">
        <v>7456.0333854913333</v>
      </c>
      <c r="R4" s="46" t="s">
        <v>50</v>
      </c>
      <c r="S4" s="47">
        <v>52654</v>
      </c>
      <c r="T4" s="48">
        <f t="shared" si="0"/>
        <v>4.9481029014448494E-2</v>
      </c>
      <c r="U4" s="49">
        <v>29796</v>
      </c>
      <c r="V4" s="52">
        <f t="shared" si="1"/>
        <v>2.6917472417179268E-2</v>
      </c>
      <c r="W4" s="53">
        <f t="shared" si="2"/>
        <v>3.8199250715813884E-2</v>
      </c>
      <c r="X4" s="54">
        <f t="shared" si="3"/>
        <v>8049.5371070898809</v>
      </c>
      <c r="Z4" s="46" t="s">
        <v>50</v>
      </c>
      <c r="AA4" s="55">
        <f t="shared" si="4"/>
        <v>22842.156887579575</v>
      </c>
      <c r="AB4" s="56">
        <f t="shared" si="5"/>
        <v>3.5734141949359886E-2</v>
      </c>
    </row>
    <row r="5" spans="1:28" x14ac:dyDescent="0.4">
      <c r="A5" s="46" t="s">
        <v>59</v>
      </c>
      <c r="B5" s="46" t="s">
        <v>59</v>
      </c>
      <c r="C5" s="47">
        <v>28332</v>
      </c>
      <c r="D5" s="48">
        <v>1.3897173083865701E-2</v>
      </c>
      <c r="E5" s="49">
        <v>22470</v>
      </c>
      <c r="F5" s="48">
        <v>1.9967635901222851E-2</v>
      </c>
      <c r="G5" s="50">
        <v>1.6932404492544274E-2</v>
      </c>
      <c r="H5" s="51">
        <v>3572.3140378145281</v>
      </c>
      <c r="J5" s="46" t="s">
        <v>59</v>
      </c>
      <c r="K5" s="47">
        <v>24758</v>
      </c>
      <c r="L5" s="48">
        <v>1.2550941624788795E-2</v>
      </c>
      <c r="M5" s="49">
        <v>21371</v>
      </c>
      <c r="N5" s="52">
        <v>1.9270114325852575E-2</v>
      </c>
      <c r="O5" s="53">
        <v>1.5910527975320686E-2</v>
      </c>
      <c r="P5" s="54">
        <v>3460.937597831632</v>
      </c>
      <c r="R5" s="46" t="s">
        <v>59</v>
      </c>
      <c r="S5" s="47">
        <v>18362</v>
      </c>
      <c r="T5" s="48">
        <f t="shared" si="0"/>
        <v>1.72554916010807E-2</v>
      </c>
      <c r="U5" s="49">
        <v>20735</v>
      </c>
      <c r="V5" s="52">
        <f t="shared" si="1"/>
        <v>1.8731836171640894E-2</v>
      </c>
      <c r="W5" s="53">
        <f t="shared" si="2"/>
        <v>1.7993663886360797E-2</v>
      </c>
      <c r="X5" s="54">
        <f t="shared" si="3"/>
        <v>3791.7148224533789</v>
      </c>
      <c r="Z5" s="46" t="s">
        <v>59</v>
      </c>
      <c r="AA5" s="55">
        <f t="shared" si="4"/>
        <v>10824.96645809954</v>
      </c>
      <c r="AB5" s="56">
        <f t="shared" si="5"/>
        <v>1.6934516732135852E-2</v>
      </c>
    </row>
    <row r="6" spans="1:28" x14ac:dyDescent="0.4">
      <c r="A6" s="46" t="s">
        <v>51</v>
      </c>
      <c r="B6" s="46" t="s">
        <v>51</v>
      </c>
      <c r="C6" s="47">
        <v>12419</v>
      </c>
      <c r="D6" s="48">
        <v>6.0916628733773881E-3</v>
      </c>
      <c r="E6" s="49">
        <v>21331</v>
      </c>
      <c r="F6" s="48">
        <v>1.8955480258521791E-2</v>
      </c>
      <c r="G6" s="50">
        <v>1.252357156594959E-2</v>
      </c>
      <c r="H6" s="51">
        <v>2642.1605111262147</v>
      </c>
      <c r="J6" s="46" t="s">
        <v>51</v>
      </c>
      <c r="K6" s="47">
        <v>10897</v>
      </c>
      <c r="L6" s="48">
        <v>5.5241784831296346E-3</v>
      </c>
      <c r="M6" s="49">
        <v>21526</v>
      </c>
      <c r="N6" s="52">
        <v>1.9409876981811919E-2</v>
      </c>
      <c r="O6" s="53">
        <v>1.2467027732470777E-2</v>
      </c>
      <c r="P6" s="54">
        <v>2711.8902075057058</v>
      </c>
      <c r="R6" s="46" t="s">
        <v>51</v>
      </c>
      <c r="S6" s="47">
        <v>8561</v>
      </c>
      <c r="T6" s="48">
        <f t="shared" si="0"/>
        <v>8.0451074826735584E-3</v>
      </c>
      <c r="U6" s="49">
        <v>21831</v>
      </c>
      <c r="V6" s="52">
        <f t="shared" si="1"/>
        <v>1.9721953964942963E-2</v>
      </c>
      <c r="W6" s="53">
        <f t="shared" si="2"/>
        <v>1.3883530723808261E-2</v>
      </c>
      <c r="X6" s="54">
        <f t="shared" si="3"/>
        <v>2925.6070117744957</v>
      </c>
      <c r="Z6" s="46" t="s">
        <v>51</v>
      </c>
      <c r="AA6" s="55">
        <f t="shared" si="4"/>
        <v>8279.6577304064158</v>
      </c>
      <c r="AB6" s="56">
        <f t="shared" si="5"/>
        <v>1.2952650053434106E-2</v>
      </c>
    </row>
    <row r="7" spans="1:28" x14ac:dyDescent="0.4">
      <c r="A7" s="46" t="s">
        <v>69</v>
      </c>
      <c r="B7" s="46" t="s">
        <v>69</v>
      </c>
      <c r="C7" s="47">
        <v>17377</v>
      </c>
      <c r="D7" s="48">
        <v>8.5236191118994182E-3</v>
      </c>
      <c r="E7" s="49">
        <v>13368</v>
      </c>
      <c r="F7" s="48">
        <v>1.1879277112930443E-2</v>
      </c>
      <c r="G7" s="50">
        <v>1.020144811241493E-2</v>
      </c>
      <c r="H7" s="51">
        <v>2152.2505155167401</v>
      </c>
      <c r="J7" s="46" t="s">
        <v>69</v>
      </c>
      <c r="K7" s="47">
        <v>18081</v>
      </c>
      <c r="L7" s="48">
        <v>9.1660705839650292E-3</v>
      </c>
      <c r="M7" s="49">
        <v>11406</v>
      </c>
      <c r="N7" s="52">
        <v>1.0284728089498594E-2</v>
      </c>
      <c r="O7" s="53">
        <v>9.7253993367318117E-3</v>
      </c>
      <c r="P7" s="54">
        <v>2115.5174907225874</v>
      </c>
      <c r="R7" s="46" t="s">
        <v>69</v>
      </c>
      <c r="S7" s="47">
        <v>14419</v>
      </c>
      <c r="T7" s="48">
        <f t="shared" si="0"/>
        <v>1.3550099847292376E-2</v>
      </c>
      <c r="U7" s="49">
        <v>12884</v>
      </c>
      <c r="V7" s="52">
        <f t="shared" si="1"/>
        <v>1.1639304424182362E-2</v>
      </c>
      <c r="W7" s="53">
        <f t="shared" si="2"/>
        <v>1.2594702135737369E-2</v>
      </c>
      <c r="X7" s="54">
        <f t="shared" si="3"/>
        <v>2654.018607553257</v>
      </c>
      <c r="Z7" s="46" t="s">
        <v>69</v>
      </c>
      <c r="AA7" s="55">
        <f t="shared" si="4"/>
        <v>6921.7866137925848</v>
      </c>
      <c r="AB7" s="56">
        <f t="shared" si="5"/>
        <v>1.0828404104646383E-2</v>
      </c>
    </row>
    <row r="8" spans="1:28" x14ac:dyDescent="0.4">
      <c r="A8" s="46" t="s">
        <v>52</v>
      </c>
      <c r="B8" s="46" t="s">
        <v>52</v>
      </c>
      <c r="C8" s="47">
        <v>11526</v>
      </c>
      <c r="D8" s="48">
        <v>5.6536360639784016E-3</v>
      </c>
      <c r="E8" s="49">
        <v>29272</v>
      </c>
      <c r="F8" s="48">
        <v>2.6012133426817772E-2</v>
      </c>
      <c r="G8" s="50">
        <v>1.5832884745398085E-2</v>
      </c>
      <c r="H8" s="51">
        <v>3340.3428591603611</v>
      </c>
      <c r="J8" s="46" t="s">
        <v>52</v>
      </c>
      <c r="K8" s="47">
        <v>11960</v>
      </c>
      <c r="L8" s="48">
        <v>6.0630609028384354E-3</v>
      </c>
      <c r="M8" s="49">
        <v>29873</v>
      </c>
      <c r="N8" s="52">
        <v>2.6936321428861258E-2</v>
      </c>
      <c r="O8" s="53">
        <v>1.6499691165849848E-2</v>
      </c>
      <c r="P8" s="54">
        <v>3589.0953208514884</v>
      </c>
      <c r="R8" s="46" t="s">
        <v>52</v>
      </c>
      <c r="S8" s="47">
        <v>10693</v>
      </c>
      <c r="T8" s="48">
        <f t="shared" si="0"/>
        <v>1.0048631504757429E-2</v>
      </c>
      <c r="U8" s="49">
        <v>30114</v>
      </c>
      <c r="V8" s="52">
        <f t="shared" si="1"/>
        <v>2.7204751119980414E-2</v>
      </c>
      <c r="W8" s="53">
        <f t="shared" si="2"/>
        <v>1.8626691312368923E-2</v>
      </c>
      <c r="X8" s="54">
        <f t="shared" si="3"/>
        <v>3925.1095267989413</v>
      </c>
      <c r="Z8" s="46" t="s">
        <v>52</v>
      </c>
      <c r="AA8" s="55">
        <f t="shared" si="4"/>
        <v>10854.54770681079</v>
      </c>
      <c r="AB8" s="56">
        <f t="shared" si="5"/>
        <v>1.6980793471486236E-2</v>
      </c>
    </row>
    <row r="9" spans="1:28" x14ac:dyDescent="0.4">
      <c r="A9" s="46" t="s">
        <v>53</v>
      </c>
      <c r="B9" s="46" t="s">
        <v>53</v>
      </c>
      <c r="C9" s="47">
        <v>23672</v>
      </c>
      <c r="D9" s="48">
        <v>1.1611389285658228E-2</v>
      </c>
      <c r="E9" s="49">
        <v>10205</v>
      </c>
      <c r="F9" s="48">
        <v>9.0685235590555937E-3</v>
      </c>
      <c r="G9" s="50">
        <v>1.0339956422356911E-2</v>
      </c>
      <c r="H9" s="51">
        <v>2181.4723062067492</v>
      </c>
      <c r="J9" s="46" t="s">
        <v>53</v>
      </c>
      <c r="K9" s="47">
        <v>22537</v>
      </c>
      <c r="L9" s="48">
        <v>1.1425017020674734E-2</v>
      </c>
      <c r="M9" s="49">
        <v>10416</v>
      </c>
      <c r="N9" s="52">
        <v>9.392050480467944E-3</v>
      </c>
      <c r="O9" s="53">
        <v>1.0408533750571339E-2</v>
      </c>
      <c r="P9" s="54">
        <v>2264.1163040930305</v>
      </c>
      <c r="R9" s="46" t="s">
        <v>53</v>
      </c>
      <c r="S9" s="47">
        <v>14189</v>
      </c>
      <c r="T9" s="48">
        <f t="shared" si="0"/>
        <v>1.3333959826148245E-2</v>
      </c>
      <c r="U9" s="49">
        <v>10846</v>
      </c>
      <c r="V9" s="52">
        <f t="shared" si="1"/>
        <v>9.7981912282429293E-3</v>
      </c>
      <c r="W9" s="53">
        <f t="shared" si="2"/>
        <v>1.1566075527195588E-2</v>
      </c>
      <c r="X9" s="54">
        <f t="shared" si="3"/>
        <v>2437.2612654682903</v>
      </c>
      <c r="Z9" s="46" t="s">
        <v>53</v>
      </c>
      <c r="AA9" s="55">
        <f t="shared" si="4"/>
        <v>6882.84987576807</v>
      </c>
      <c r="AB9" s="56">
        <f t="shared" si="5"/>
        <v>1.0767491690356401E-2</v>
      </c>
    </row>
    <row r="10" spans="1:28" x14ac:dyDescent="0.4">
      <c r="A10" s="46" t="s">
        <v>60</v>
      </c>
      <c r="B10" s="46" t="s">
        <v>60</v>
      </c>
      <c r="C10" s="47">
        <v>8210</v>
      </c>
      <c r="D10" s="48">
        <v>4.0270997818204653E-3</v>
      </c>
      <c r="E10" s="49">
        <v>18744</v>
      </c>
      <c r="F10" s="48">
        <v>1.6656580655652922E-2</v>
      </c>
      <c r="G10" s="50">
        <v>1.0341840218736693E-2</v>
      </c>
      <c r="H10" s="51">
        <v>2181.869740147974</v>
      </c>
      <c r="J10" s="46" t="s">
        <v>60</v>
      </c>
      <c r="K10" s="47">
        <v>8245</v>
      </c>
      <c r="L10" s="48">
        <v>4.179760630761112E-3</v>
      </c>
      <c r="M10" s="49">
        <v>18968</v>
      </c>
      <c r="N10" s="52">
        <v>1.7103342311205447E-2</v>
      </c>
      <c r="O10" s="53">
        <v>1.0641551470983279E-2</v>
      </c>
      <c r="P10" s="54">
        <v>2314.8034837256378</v>
      </c>
      <c r="R10" s="46" t="s">
        <v>60</v>
      </c>
      <c r="S10" s="47">
        <v>5962</v>
      </c>
      <c r="T10" s="48">
        <f t="shared" si="0"/>
        <v>5.6027252437448605E-3</v>
      </c>
      <c r="U10" s="49">
        <v>18143</v>
      </c>
      <c r="V10" s="52">
        <f t="shared" si="1"/>
        <v>1.6390243726167385E-2</v>
      </c>
      <c r="W10" s="53">
        <f t="shared" si="2"/>
        <v>1.0996484484956123E-2</v>
      </c>
      <c r="X10" s="54">
        <f t="shared" si="3"/>
        <v>2317.234193092379</v>
      </c>
      <c r="Z10" s="46" t="s">
        <v>60</v>
      </c>
      <c r="AA10" s="55">
        <f t="shared" si="4"/>
        <v>6813.9074169659907</v>
      </c>
      <c r="AB10" s="56">
        <f t="shared" si="5"/>
        <v>1.0659638494999398E-2</v>
      </c>
    </row>
    <row r="11" spans="1:28" x14ac:dyDescent="0.4">
      <c r="A11" s="46" t="s">
        <v>54</v>
      </c>
      <c r="B11" s="46" t="s">
        <v>54</v>
      </c>
      <c r="C11" s="47">
        <v>15093</v>
      </c>
      <c r="D11" s="48">
        <v>7.4032907438509469E-3</v>
      </c>
      <c r="E11" s="49">
        <v>24999</v>
      </c>
      <c r="F11" s="48">
        <v>2.2214994654858482E-2</v>
      </c>
      <c r="G11" s="50">
        <v>1.4809142699354714E-2</v>
      </c>
      <c r="H11" s="51">
        <v>3124.3588809963608</v>
      </c>
      <c r="J11" s="46" t="s">
        <v>54</v>
      </c>
      <c r="K11" s="47">
        <v>15579</v>
      </c>
      <c r="L11" s="48">
        <v>7.8976944653277575E-3</v>
      </c>
      <c r="M11" s="49">
        <v>20366</v>
      </c>
      <c r="N11" s="52">
        <v>1.8363911298503278E-2</v>
      </c>
      <c r="O11" s="53">
        <v>1.3130802881915517E-2</v>
      </c>
      <c r="P11" s="54">
        <v>2856.2778968886728</v>
      </c>
      <c r="R11" s="46" t="s">
        <v>54</v>
      </c>
      <c r="S11" s="47">
        <v>10627</v>
      </c>
      <c r="T11" s="48">
        <f t="shared" si="0"/>
        <v>9.9866087160812873E-3</v>
      </c>
      <c r="U11" s="49">
        <v>18100</v>
      </c>
      <c r="V11" s="52">
        <f t="shared" si="1"/>
        <v>1.6351397863838928E-2</v>
      </c>
      <c r="W11" s="53">
        <f t="shared" si="2"/>
        <v>1.3169003289960107E-2</v>
      </c>
      <c r="X11" s="54">
        <f t="shared" si="3"/>
        <v>2775.0382182768435</v>
      </c>
      <c r="Z11" s="46" t="s">
        <v>54</v>
      </c>
      <c r="AA11" s="55">
        <f t="shared" si="4"/>
        <v>8755.6749961618771</v>
      </c>
      <c r="AB11" s="56">
        <f t="shared" si="5"/>
        <v>1.3697328790585283E-2</v>
      </c>
    </row>
    <row r="12" spans="1:28" x14ac:dyDescent="0.4">
      <c r="A12" s="46" t="s">
        <v>65</v>
      </c>
      <c r="B12" s="46" t="s">
        <v>65</v>
      </c>
      <c r="C12" s="47">
        <v>805435</v>
      </c>
      <c r="D12" s="48">
        <v>0.39507516598910675</v>
      </c>
      <c r="E12" s="49">
        <v>352703</v>
      </c>
      <c r="F12" s="48">
        <v>0.3134243473639966</v>
      </c>
      <c r="G12" s="50">
        <v>0.35424975667655167</v>
      </c>
      <c r="H12" s="51">
        <v>74737.842414835482</v>
      </c>
      <c r="J12" s="46" t="s">
        <v>65</v>
      </c>
      <c r="K12" s="47">
        <v>784604</v>
      </c>
      <c r="L12" s="48">
        <v>0.39775098968316452</v>
      </c>
      <c r="M12" s="49">
        <v>353607</v>
      </c>
      <c r="N12" s="52">
        <v>0.31884550636010256</v>
      </c>
      <c r="O12" s="53">
        <v>0.35829824802163357</v>
      </c>
      <c r="P12" s="57">
        <v>77938.826400905848</v>
      </c>
      <c r="R12" s="46" t="s">
        <v>65</v>
      </c>
      <c r="S12" s="47">
        <v>345579</v>
      </c>
      <c r="T12" s="48">
        <f t="shared" si="0"/>
        <v>0.32475414072594855</v>
      </c>
      <c r="U12" s="49">
        <v>346904</v>
      </c>
      <c r="V12" s="52">
        <f t="shared" si="1"/>
        <v>0.31339034942304861</v>
      </c>
      <c r="W12" s="53">
        <f t="shared" si="2"/>
        <v>0.31907224507449861</v>
      </c>
      <c r="X12" s="54">
        <f t="shared" si="3"/>
        <v>67236.498843323716</v>
      </c>
      <c r="Z12" s="46" t="s">
        <v>65</v>
      </c>
      <c r="AA12" s="55">
        <f>SUM(H12,P12,X12)</f>
        <v>219913.16765906505</v>
      </c>
      <c r="AB12" s="56">
        <f t="shared" si="5"/>
        <v>0.34403092441482269</v>
      </c>
    </row>
    <row r="13" spans="1:28" x14ac:dyDescent="0.4">
      <c r="A13" s="46" t="s">
        <v>70</v>
      </c>
      <c r="B13" s="46" t="s">
        <v>70</v>
      </c>
      <c r="C13" s="47">
        <v>137035</v>
      </c>
      <c r="D13" s="48">
        <v>6.7217249525184819E-2</v>
      </c>
      <c r="E13" s="49">
        <v>49665</v>
      </c>
      <c r="F13" s="48">
        <v>4.4134073744291631E-2</v>
      </c>
      <c r="G13" s="50">
        <v>5.5675661634738222E-2</v>
      </c>
      <c r="H13" s="51">
        <v>11746.172713388896</v>
      </c>
      <c r="J13" s="46" t="s">
        <v>70</v>
      </c>
      <c r="K13" s="47">
        <v>152572</v>
      </c>
      <c r="L13" s="48">
        <v>7.734559599229647E-2</v>
      </c>
      <c r="M13" s="49">
        <v>52690</v>
      </c>
      <c r="N13" s="52">
        <v>4.7510286080631334E-2</v>
      </c>
      <c r="O13" s="53">
        <v>6.2427941036463902E-2</v>
      </c>
      <c r="P13" s="54">
        <v>13579.63787395681</v>
      </c>
      <c r="R13" s="46" t="s">
        <v>70</v>
      </c>
      <c r="S13" s="47">
        <v>81049</v>
      </c>
      <c r="T13" s="48">
        <f t="shared" si="0"/>
        <v>7.6164924233525194E-2</v>
      </c>
      <c r="U13" s="49">
        <v>55594</v>
      </c>
      <c r="V13" s="52">
        <f t="shared" si="1"/>
        <v>5.0223183029959192E-2</v>
      </c>
      <c r="W13" s="53">
        <f t="shared" si="2"/>
        <v>6.3194053631742186E-2</v>
      </c>
      <c r="X13" s="54">
        <f t="shared" si="3"/>
        <v>13316.566951548872</v>
      </c>
      <c r="Z13" s="46" t="s">
        <v>70</v>
      </c>
      <c r="AA13" s="55">
        <f t="shared" si="4"/>
        <v>38642.37753889458</v>
      </c>
      <c r="AB13" s="56">
        <f t="shared" si="5"/>
        <v>6.0451918399459625E-2</v>
      </c>
    </row>
    <row r="14" spans="1:28" x14ac:dyDescent="0.4">
      <c r="A14" s="46" t="s">
        <v>63</v>
      </c>
      <c r="B14" s="46" t="s">
        <v>63</v>
      </c>
      <c r="C14" s="47">
        <v>165389</v>
      </c>
      <c r="D14" s="48">
        <v>8.112521386303348E-2</v>
      </c>
      <c r="E14" s="49">
        <v>88357</v>
      </c>
      <c r="F14" s="48">
        <v>7.8517151994853027E-2</v>
      </c>
      <c r="G14" s="50">
        <v>7.9821182928943246E-2</v>
      </c>
      <c r="H14" s="51">
        <v>16840.274068433802</v>
      </c>
      <c r="J14" s="46" t="s">
        <v>63</v>
      </c>
      <c r="K14" s="47">
        <v>155277</v>
      </c>
      <c r="L14" s="48">
        <v>7.8716881923916696E-2</v>
      </c>
      <c r="M14" s="49">
        <v>88198</v>
      </c>
      <c r="N14" s="52">
        <v>7.9527656324530696E-2</v>
      </c>
      <c r="O14" s="53">
        <v>7.9122269124223696E-2</v>
      </c>
      <c r="P14" s="54">
        <v>17211.07159124676</v>
      </c>
      <c r="R14" s="46" t="s">
        <v>63</v>
      </c>
      <c r="S14" s="47">
        <v>93819</v>
      </c>
      <c r="T14" s="48">
        <f t="shared" si="0"/>
        <v>8.8165394103136382E-2</v>
      </c>
      <c r="U14" s="49">
        <v>89615</v>
      </c>
      <c r="V14" s="52">
        <f t="shared" si="1"/>
        <v>8.0957487268946166E-2</v>
      </c>
      <c r="W14" s="53">
        <f t="shared" si="2"/>
        <v>8.4561440686041267E-2</v>
      </c>
      <c r="X14" s="54">
        <f t="shared" si="3"/>
        <v>17819.209588566046</v>
      </c>
      <c r="Z14" s="46" t="s">
        <v>63</v>
      </c>
      <c r="AA14" s="55">
        <f t="shared" si="4"/>
        <v>51870.555248246608</v>
      </c>
      <c r="AB14" s="56">
        <f t="shared" si="5"/>
        <v>8.1146005316197908E-2</v>
      </c>
    </row>
    <row r="15" spans="1:28" x14ac:dyDescent="0.4">
      <c r="A15" s="46" t="s">
        <v>66</v>
      </c>
      <c r="B15" s="46" t="s">
        <v>66</v>
      </c>
      <c r="C15" s="47">
        <v>150782</v>
      </c>
      <c r="D15" s="48">
        <v>7.396031172989688E-2</v>
      </c>
      <c r="E15" s="49">
        <v>51965</v>
      </c>
      <c r="F15" s="48">
        <v>4.6177935006989114E-2</v>
      </c>
      <c r="G15" s="50">
        <v>6.0069123368443E-2</v>
      </c>
      <c r="H15" s="51">
        <v>12673.083302657262</v>
      </c>
      <c r="J15" s="46" t="s">
        <v>66</v>
      </c>
      <c r="K15" s="47">
        <v>142383</v>
      </c>
      <c r="L15" s="48">
        <v>7.2180334492378331E-2</v>
      </c>
      <c r="M15" s="49">
        <v>52233</v>
      </c>
      <c r="N15" s="52">
        <v>4.7098211669189906E-2</v>
      </c>
      <c r="O15" s="53">
        <v>5.9639273080784122E-2</v>
      </c>
      <c r="P15" s="54">
        <v>12973.032876897567</v>
      </c>
      <c r="R15" s="46" t="s">
        <v>66</v>
      </c>
      <c r="S15" s="47">
        <v>88862</v>
      </c>
      <c r="T15" s="48">
        <f t="shared" si="0"/>
        <v>8.3507106777869142E-2</v>
      </c>
      <c r="U15" s="49">
        <v>53522</v>
      </c>
      <c r="V15" s="52">
        <f t="shared" si="1"/>
        <v>4.8351354501015867E-2</v>
      </c>
      <c r="W15" s="53">
        <f t="shared" si="2"/>
        <v>6.5929230639442504E-2</v>
      </c>
      <c r="X15" s="54">
        <f t="shared" si="3"/>
        <v>13892.937126496521</v>
      </c>
      <c r="Z15" s="46" t="s">
        <v>66</v>
      </c>
      <c r="AA15" s="55">
        <f t="shared" si="4"/>
        <v>39539.053306051348</v>
      </c>
      <c r="AB15" s="56">
        <f t="shared" si="5"/>
        <v>6.18546729337109E-2</v>
      </c>
    </row>
    <row r="16" spans="1:28" x14ac:dyDescent="0.4">
      <c r="A16" s="46" t="s">
        <v>55</v>
      </c>
      <c r="B16" s="46" t="s">
        <v>55</v>
      </c>
      <c r="C16" s="47">
        <v>41522</v>
      </c>
      <c r="D16" s="48">
        <v>2.036702035819115E-2</v>
      </c>
      <c r="E16" s="49">
        <v>24260</v>
      </c>
      <c r="F16" s="48">
        <v>2.1558293144800462E-2</v>
      </c>
      <c r="G16" s="50">
        <v>2.0962656751495806E-2</v>
      </c>
      <c r="H16" s="51">
        <v>4422.5965081468275</v>
      </c>
      <c r="J16" s="46" t="s">
        <v>55</v>
      </c>
      <c r="K16" s="47">
        <v>35840</v>
      </c>
      <c r="L16" s="48">
        <v>1.816890491285364E-2</v>
      </c>
      <c r="M16" s="49">
        <v>23762</v>
      </c>
      <c r="N16" s="52">
        <v>2.1426066005844784E-2</v>
      </c>
      <c r="O16" s="53">
        <v>1.9797485459349212E-2</v>
      </c>
      <c r="P16" s="54">
        <v>4306.4480245449377</v>
      </c>
      <c r="R16" s="46" t="s">
        <v>55</v>
      </c>
      <c r="S16" s="47">
        <v>20645</v>
      </c>
      <c r="T16" s="48">
        <f t="shared" si="0"/>
        <v>1.9400916245741806E-2</v>
      </c>
      <c r="U16" s="49">
        <v>23986</v>
      </c>
      <c r="V16" s="52">
        <f t="shared" si="1"/>
        <v>2.1668764042101687E-2</v>
      </c>
      <c r="W16" s="53">
        <f t="shared" si="2"/>
        <v>2.0534840143921748E-2</v>
      </c>
      <c r="X16" s="54">
        <f t="shared" si="3"/>
        <v>4327.2041893279102</v>
      </c>
      <c r="Z16" s="46" t="s">
        <v>55</v>
      </c>
      <c r="AA16" s="55">
        <f t="shared" si="4"/>
        <v>13056.248722019674</v>
      </c>
      <c r="AB16" s="56">
        <f t="shared" si="5"/>
        <v>2.042512217453897E-2</v>
      </c>
    </row>
    <row r="17" spans="1:28" x14ac:dyDescent="0.4">
      <c r="A17" s="46" t="s">
        <v>56</v>
      </c>
      <c r="B17" s="46" t="s">
        <v>56</v>
      </c>
      <c r="C17" s="47">
        <v>19630</v>
      </c>
      <c r="D17" s="48">
        <v>9.6287416220628176E-3</v>
      </c>
      <c r="E17" s="49">
        <v>25739</v>
      </c>
      <c r="F17" s="48">
        <v>2.2872584800248105E-2</v>
      </c>
      <c r="G17" s="50">
        <v>1.625066321115546E-2</v>
      </c>
      <c r="H17" s="51">
        <v>3428.4836709735232</v>
      </c>
      <c r="J17" s="46" t="s">
        <v>56</v>
      </c>
      <c r="K17" s="47">
        <v>17489</v>
      </c>
      <c r="L17" s="48">
        <v>8.8659592081723575E-3</v>
      </c>
      <c r="M17" s="49">
        <v>25479</v>
      </c>
      <c r="N17" s="52">
        <v>2.2974275556052491E-2</v>
      </c>
      <c r="O17" s="53">
        <v>1.5920117382112423E-2</v>
      </c>
      <c r="P17" s="54">
        <v>3463.0235335440047</v>
      </c>
      <c r="R17" s="46" t="s">
        <v>56</v>
      </c>
      <c r="S17" s="47">
        <v>8825</v>
      </c>
      <c r="T17" s="48">
        <f t="shared" si="0"/>
        <v>8.2931986373781276E-3</v>
      </c>
      <c r="U17" s="49">
        <v>25022</v>
      </c>
      <c r="V17" s="52">
        <f t="shared" si="1"/>
        <v>2.2604678306573353E-2</v>
      </c>
      <c r="W17" s="53">
        <f t="shared" si="2"/>
        <v>1.544893847197574E-2</v>
      </c>
      <c r="X17" s="54">
        <f t="shared" si="3"/>
        <v>3255.4775595070878</v>
      </c>
      <c r="Z17" s="46" t="s">
        <v>56</v>
      </c>
      <c r="AA17" s="55">
        <f t="shared" si="4"/>
        <v>10146.984764024615</v>
      </c>
      <c r="AB17" s="56">
        <f t="shared" si="5"/>
        <v>1.5873885977589448E-2</v>
      </c>
    </row>
    <row r="18" spans="1:28" x14ac:dyDescent="0.4">
      <c r="A18" s="46" t="s">
        <v>67</v>
      </c>
      <c r="B18" s="46" t="s">
        <v>67</v>
      </c>
      <c r="C18" s="47">
        <v>161779</v>
      </c>
      <c r="D18" s="48">
        <v>7.9354467186739705E-2</v>
      </c>
      <c r="E18" s="49">
        <v>98839</v>
      </c>
      <c r="F18" s="48">
        <v>8.7831827540763921E-2</v>
      </c>
      <c r="G18" s="50">
        <v>8.3593147363751813E-2</v>
      </c>
      <c r="H18" s="51">
        <v>17636.06426506754</v>
      </c>
      <c r="J18" s="46" t="s">
        <v>67</v>
      </c>
      <c r="K18" s="47">
        <v>156987</v>
      </c>
      <c r="L18" s="48">
        <v>7.9583757688452966E-2</v>
      </c>
      <c r="M18" s="49">
        <v>95328</v>
      </c>
      <c r="N18" s="52">
        <v>8.5956738498660534E-2</v>
      </c>
      <c r="O18" s="53">
        <v>8.277024809355675E-2</v>
      </c>
      <c r="P18" s="54">
        <v>18004.59821655093</v>
      </c>
      <c r="R18" s="46" t="s">
        <v>67</v>
      </c>
      <c r="S18" s="47">
        <v>82100</v>
      </c>
      <c r="T18" s="48">
        <f t="shared" si="0"/>
        <v>7.7152590156231646E-2</v>
      </c>
      <c r="U18" s="49">
        <v>92953</v>
      </c>
      <c r="V18" s="52">
        <f t="shared" si="1"/>
        <v>8.3973010256211053E-2</v>
      </c>
      <c r="W18" s="53">
        <f t="shared" si="2"/>
        <v>8.0562800206221349E-2</v>
      </c>
      <c r="X18" s="54">
        <f t="shared" si="3"/>
        <v>16976.596073455992</v>
      </c>
      <c r="Z18" s="46" t="s">
        <v>67</v>
      </c>
      <c r="AA18" s="55">
        <f t="shared" si="4"/>
        <v>52617.258555074462</v>
      </c>
      <c r="AB18" s="56">
        <f t="shared" si="5"/>
        <v>8.2314143775782334E-2</v>
      </c>
    </row>
    <row r="19" spans="1:28" x14ac:dyDescent="0.4">
      <c r="A19" s="46" t="s">
        <v>71</v>
      </c>
      <c r="B19" s="46" t="s">
        <v>71</v>
      </c>
      <c r="C19" s="47">
        <v>22865</v>
      </c>
      <c r="D19" s="48">
        <v>1.1215546469101697E-2</v>
      </c>
      <c r="E19" s="49">
        <v>22577</v>
      </c>
      <c r="F19" s="48">
        <v>2.0062719881704865E-2</v>
      </c>
      <c r="G19" s="50">
        <v>1.5639133175403282E-2</v>
      </c>
      <c r="H19" s="51">
        <v>3299.4661216807071</v>
      </c>
      <c r="J19" s="46" t="s">
        <v>71</v>
      </c>
      <c r="K19" s="47">
        <v>21612</v>
      </c>
      <c r="L19" s="48">
        <v>1.0956092995998683E-2</v>
      </c>
      <c r="M19" s="49">
        <v>22958</v>
      </c>
      <c r="N19" s="52">
        <v>2.0701103583965347E-2</v>
      </c>
      <c r="O19" s="53">
        <v>1.5828598289982017E-2</v>
      </c>
      <c r="P19" s="54">
        <v>3443.1158430283381</v>
      </c>
      <c r="R19" s="46" t="s">
        <v>71</v>
      </c>
      <c r="S19" s="47">
        <v>14337</v>
      </c>
      <c r="T19" s="48">
        <f t="shared" si="0"/>
        <v>1.3473041231058381E-2</v>
      </c>
      <c r="U19" s="49">
        <v>23130</v>
      </c>
      <c r="V19" s="52">
        <f t="shared" si="1"/>
        <v>2.0895460364121238E-2</v>
      </c>
      <c r="W19" s="53">
        <f t="shared" si="2"/>
        <v>1.7184250797589808E-2</v>
      </c>
      <c r="X19" s="54">
        <f t="shared" si="3"/>
        <v>3621.1512493221126</v>
      </c>
      <c r="Z19" s="46" t="s">
        <v>71</v>
      </c>
      <c r="AA19" s="55">
        <f t="shared" si="4"/>
        <v>10363.733214031157</v>
      </c>
      <c r="AB19" s="56">
        <f t="shared" si="5"/>
        <v>1.6212966035482276E-2</v>
      </c>
    </row>
    <row r="20" spans="1:28" x14ac:dyDescent="0.4">
      <c r="A20" s="46" t="s">
        <v>72</v>
      </c>
      <c r="B20" s="46" t="s">
        <v>72</v>
      </c>
      <c r="C20" s="47">
        <v>14406</v>
      </c>
      <c r="D20" s="48">
        <v>7.0663093126559825E-3</v>
      </c>
      <c r="E20" s="49">
        <v>8962</v>
      </c>
      <c r="F20" s="48">
        <v>7.9639498418673429E-3</v>
      </c>
      <c r="G20" s="50">
        <v>7.5151295772616627E-3</v>
      </c>
      <c r="H20" s="51">
        <v>1585.5044625627793</v>
      </c>
      <c r="J20" s="46" t="s">
        <v>72</v>
      </c>
      <c r="K20" s="47">
        <v>15460</v>
      </c>
      <c r="L20" s="48">
        <v>7.837368023234299E-3</v>
      </c>
      <c r="M20" s="49">
        <v>8981</v>
      </c>
      <c r="N20" s="52">
        <v>8.0981187946507875E-3</v>
      </c>
      <c r="O20" s="53">
        <v>7.9677434089425424E-3</v>
      </c>
      <c r="P20" s="54">
        <v>1733.1833850302264</v>
      </c>
      <c r="R20" s="46" t="s">
        <v>72</v>
      </c>
      <c r="S20" s="47">
        <v>9640</v>
      </c>
      <c r="T20" s="48">
        <f t="shared" si="0"/>
        <v>9.0590861036062495E-3</v>
      </c>
      <c r="U20" s="49">
        <v>8992</v>
      </c>
      <c r="V20" s="52">
        <f t="shared" si="1"/>
        <v>8.1233021873834063E-3</v>
      </c>
      <c r="W20" s="53">
        <f t="shared" si="2"/>
        <v>8.5911941454948279E-3</v>
      </c>
      <c r="X20" s="54">
        <f t="shared" si="3"/>
        <v>1810.3793863093977</v>
      </c>
      <c r="Z20" s="46" t="s">
        <v>72</v>
      </c>
      <c r="AA20" s="55">
        <f t="shared" si="4"/>
        <v>5129.0672339024031</v>
      </c>
      <c r="AB20" s="56">
        <f t="shared" si="5"/>
        <v>8.0238839749734499E-3</v>
      </c>
    </row>
    <row r="21" spans="1:28" x14ac:dyDescent="0.4">
      <c r="A21" s="46" t="s">
        <v>57</v>
      </c>
      <c r="B21" s="46" t="s">
        <v>57</v>
      </c>
      <c r="C21" s="47">
        <v>36030</v>
      </c>
      <c r="D21" s="48">
        <v>1.7673130954810153E-2</v>
      </c>
      <c r="E21" s="49">
        <v>26920</v>
      </c>
      <c r="F21" s="48">
        <v>2.3922063126876687E-2</v>
      </c>
      <c r="G21" s="50">
        <v>2.079759704084342E-2</v>
      </c>
      <c r="H21" s="51">
        <v>4387.7730356919401</v>
      </c>
      <c r="J21" s="46" t="s">
        <v>57</v>
      </c>
      <c r="K21" s="47">
        <v>33728</v>
      </c>
      <c r="L21" s="48">
        <v>1.7098237301917622E-2</v>
      </c>
      <c r="M21" s="49">
        <v>25802</v>
      </c>
      <c r="N21" s="52">
        <v>2.326552289718067E-2</v>
      </c>
      <c r="O21" s="53">
        <v>2.0181880099549146E-2</v>
      </c>
      <c r="P21" s="54">
        <v>4390.0634686544281</v>
      </c>
      <c r="R21" s="46" t="s">
        <v>57</v>
      </c>
      <c r="S21" s="47">
        <v>22091</v>
      </c>
      <c r="T21" s="48">
        <f t="shared" si="0"/>
        <v>2.0759779161282743E-2</v>
      </c>
      <c r="U21" s="49">
        <v>25967</v>
      </c>
      <c r="V21" s="52">
        <f t="shared" si="1"/>
        <v>2.3458383885652235E-2</v>
      </c>
      <c r="W21" s="53">
        <f t="shared" si="2"/>
        <v>2.2109081523467487E-2</v>
      </c>
      <c r="X21" s="54">
        <f t="shared" si="3"/>
        <v>4658.936204032686</v>
      </c>
      <c r="Z21" s="46" t="s">
        <v>57</v>
      </c>
      <c r="AA21" s="55">
        <f t="shared" si="4"/>
        <v>13436.772708379052</v>
      </c>
      <c r="AB21" s="56">
        <f t="shared" si="5"/>
        <v>2.1020411761709965E-2</v>
      </c>
    </row>
    <row r="22" spans="1:28" x14ac:dyDescent="0.4">
      <c r="A22" s="46" t="s">
        <v>68</v>
      </c>
      <c r="B22" s="46" t="s">
        <v>68</v>
      </c>
      <c r="C22" s="47">
        <v>31295</v>
      </c>
      <c r="D22" s="48">
        <v>1.5350558790751699E-2</v>
      </c>
      <c r="E22" s="49">
        <v>31686</v>
      </c>
      <c r="F22" s="48">
        <v>2.8157299117318527E-2</v>
      </c>
      <c r="G22" s="50">
        <v>2.1753928954035114E-2</v>
      </c>
      <c r="H22" s="51">
        <v>4589.5351610775579</v>
      </c>
      <c r="J22" s="46" t="s">
        <v>68</v>
      </c>
      <c r="K22" s="47">
        <v>33203</v>
      </c>
      <c r="L22" s="48">
        <v>1.6832091233858242E-2</v>
      </c>
      <c r="M22" s="49">
        <v>29883</v>
      </c>
      <c r="N22" s="52">
        <v>2.6945338374407022E-2</v>
      </c>
      <c r="O22" s="53">
        <v>2.1888714804132632E-2</v>
      </c>
      <c r="P22" s="54">
        <v>4761.3426877689508</v>
      </c>
      <c r="R22" s="46" t="s">
        <v>68</v>
      </c>
      <c r="S22" s="47">
        <v>21406</v>
      </c>
      <c r="T22" s="48">
        <f t="shared" si="0"/>
        <v>2.0116057793962177E-2</v>
      </c>
      <c r="U22" s="49">
        <v>29921</v>
      </c>
      <c r="V22" s="52">
        <f t="shared" si="1"/>
        <v>2.7030396435575945E-2</v>
      </c>
      <c r="W22" s="53">
        <f t="shared" si="2"/>
        <v>2.3573227114769061E-2</v>
      </c>
      <c r="X22" s="54">
        <f t="shared" si="3"/>
        <v>4967.4682837597102</v>
      </c>
      <c r="Z22" s="46" t="s">
        <v>68</v>
      </c>
      <c r="AA22" s="55">
        <f t="shared" si="4"/>
        <v>14318.346132606219</v>
      </c>
      <c r="AB22" s="56">
        <f t="shared" si="5"/>
        <v>2.2399540275499581E-2</v>
      </c>
    </row>
    <row r="23" spans="1:28" x14ac:dyDescent="0.4">
      <c r="A23" s="46" t="s">
        <v>64</v>
      </c>
      <c r="B23" s="46" t="s">
        <v>64</v>
      </c>
      <c r="C23" s="47">
        <v>71854</v>
      </c>
      <c r="D23" s="48">
        <v>3.5245216531416282E-2</v>
      </c>
      <c r="E23" s="49">
        <v>55974</v>
      </c>
      <c r="F23" s="48">
        <v>4.9740474051403999E-2</v>
      </c>
      <c r="G23" s="50">
        <v>4.249284529141014E-2</v>
      </c>
      <c r="H23" s="51">
        <v>8964.9280353552549</v>
      </c>
      <c r="J23" s="46" t="s">
        <v>64</v>
      </c>
      <c r="K23" s="47">
        <v>68283</v>
      </c>
      <c r="L23" s="48">
        <v>3.4615718029140208E-2</v>
      </c>
      <c r="M23" s="49">
        <v>52516</v>
      </c>
      <c r="N23" s="52">
        <v>4.7353391228135033E-2</v>
      </c>
      <c r="O23" s="53">
        <v>4.0984554628637621E-2</v>
      </c>
      <c r="P23" s="54">
        <v>8915.1652455943986</v>
      </c>
      <c r="R23" s="46" t="s">
        <v>64</v>
      </c>
      <c r="S23" s="47">
        <v>40339</v>
      </c>
      <c r="T23" s="48">
        <f t="shared" si="0"/>
        <v>3.7908140491013743E-2</v>
      </c>
      <c r="U23" s="49">
        <v>53903</v>
      </c>
      <c r="V23" s="52">
        <f t="shared" si="1"/>
        <v>4.8695546909088935E-2</v>
      </c>
      <c r="W23" s="53">
        <f t="shared" si="2"/>
        <v>4.3301843700051343E-2</v>
      </c>
      <c r="X23" s="54">
        <f t="shared" si="3"/>
        <v>9124.7810136933185</v>
      </c>
      <c r="Z23" s="46" t="s">
        <v>64</v>
      </c>
      <c r="AA23" s="55">
        <f t="shared" si="4"/>
        <v>27004.87429464297</v>
      </c>
      <c r="AB23" s="56">
        <f t="shared" si="5"/>
        <v>4.2246273682416943E-2</v>
      </c>
    </row>
    <row r="24" spans="1:28" x14ac:dyDescent="0.4">
      <c r="A24" s="46" t="s">
        <v>61</v>
      </c>
      <c r="B24" s="46" t="s">
        <v>61</v>
      </c>
      <c r="C24" s="47">
        <v>4031</v>
      </c>
      <c r="D24" s="48">
        <v>1.9772520366039335E-3</v>
      </c>
      <c r="E24" s="47">
        <v>8954</v>
      </c>
      <c r="F24" s="48">
        <v>7.9568407592144827E-3</v>
      </c>
      <c r="G24" s="50">
        <v>4.9670463979092083E-3</v>
      </c>
      <c r="H24" s="51">
        <v>1047.9226137988953</v>
      </c>
      <c r="J24" s="46" t="s">
        <v>61</v>
      </c>
      <c r="K24" s="47">
        <v>5069</v>
      </c>
      <c r="L24" s="48">
        <v>2.5697036552247516E-3</v>
      </c>
      <c r="M24" s="47">
        <v>5561</v>
      </c>
      <c r="N24" s="52">
        <v>5.014323417999446E-3</v>
      </c>
      <c r="O24" s="53">
        <v>3.7920135366120988E-3</v>
      </c>
      <c r="P24" s="54">
        <v>824.85774455154683</v>
      </c>
      <c r="R24" s="46" t="s">
        <v>61</v>
      </c>
      <c r="S24" s="47">
        <v>3341</v>
      </c>
      <c r="T24" s="48">
        <f t="shared" si="0"/>
        <v>3.1396687419241159E-3</v>
      </c>
      <c r="U24" s="47">
        <v>6535</v>
      </c>
      <c r="V24" s="52">
        <f t="shared" si="1"/>
        <v>5.9036676817783096E-3</v>
      </c>
      <c r="W24" s="53">
        <f t="shared" si="2"/>
        <v>4.5216682118512132E-3</v>
      </c>
      <c r="X24" s="54">
        <f t="shared" si="3"/>
        <v>952.82853394234689</v>
      </c>
      <c r="Z24" s="46" t="s">
        <v>61</v>
      </c>
      <c r="AA24" s="55">
        <f t="shared" si="4"/>
        <v>2825.6088922927893</v>
      </c>
      <c r="AB24" s="56">
        <f t="shared" si="5"/>
        <v>4.420366681986451E-3</v>
      </c>
    </row>
    <row r="25" spans="1:28" x14ac:dyDescent="0.4">
      <c r="A25" s="46" t="s">
        <v>73</v>
      </c>
      <c r="B25" s="46" t="s">
        <v>73</v>
      </c>
      <c r="C25" s="47">
        <v>9483</v>
      </c>
      <c r="D25" s="48">
        <v>4.6515209781977426E-3</v>
      </c>
      <c r="E25" s="49">
        <v>10782</v>
      </c>
      <c r="F25" s="48">
        <v>9.5812661453931816E-3</v>
      </c>
      <c r="G25" s="50">
        <v>7.1163935617954621E-3</v>
      </c>
      <c r="H25" s="51">
        <v>1501.3811316997976</v>
      </c>
      <c r="J25" s="46" t="s">
        <v>73</v>
      </c>
      <c r="K25" s="47">
        <v>7231</v>
      </c>
      <c r="L25" s="48">
        <v>3.6657185107378532E-3</v>
      </c>
      <c r="M25" s="49">
        <v>11277</v>
      </c>
      <c r="N25" s="52">
        <v>1.0168409491958238E-2</v>
      </c>
      <c r="O25" s="53">
        <v>6.9170640013480455E-3</v>
      </c>
      <c r="P25" s="54">
        <v>1504.6343468932337</v>
      </c>
      <c r="R25" s="46" t="s">
        <v>73</v>
      </c>
      <c r="S25" s="47">
        <v>3864</v>
      </c>
      <c r="T25" s="48">
        <f t="shared" si="0"/>
        <v>3.631152355221426E-3</v>
      </c>
      <c r="U25" s="49">
        <v>11408</v>
      </c>
      <c r="V25" s="52">
        <f t="shared" si="1"/>
        <v>1.0305897614954393E-2</v>
      </c>
      <c r="W25" s="53">
        <f t="shared" si="2"/>
        <v>6.9685249850879091E-3</v>
      </c>
      <c r="X25" s="54">
        <f t="shared" si="3"/>
        <v>1468.4424274826497</v>
      </c>
      <c r="Z25" s="46" t="s">
        <v>73</v>
      </c>
      <c r="AA25" s="55">
        <f t="shared" si="4"/>
        <v>4474.4579060756805</v>
      </c>
      <c r="AB25" s="56">
        <f t="shared" si="5"/>
        <v>6.999816818922415E-3</v>
      </c>
    </row>
    <row r="26" spans="1:28" x14ac:dyDescent="0.4">
      <c r="A26" s="46" t="s">
        <v>58</v>
      </c>
      <c r="B26" s="46" t="s">
        <v>58</v>
      </c>
      <c r="C26" s="47">
        <v>8995</v>
      </c>
      <c r="D26" s="48">
        <v>4.4121513443940415E-3</v>
      </c>
      <c r="E26" s="49">
        <v>13939</v>
      </c>
      <c r="F26" s="48">
        <v>1.2386687887278385E-2</v>
      </c>
      <c r="G26" s="50">
        <v>8.3994196158362136E-3</v>
      </c>
      <c r="H26" s="51">
        <v>1772.0675534510451</v>
      </c>
      <c r="J26" s="46" t="s">
        <v>58</v>
      </c>
      <c r="K26" s="47">
        <v>9626</v>
      </c>
      <c r="L26" s="48">
        <v>4.879851525980165E-3</v>
      </c>
      <c r="M26" s="49">
        <v>14614</v>
      </c>
      <c r="N26" s="52">
        <v>1.3177364220579735E-2</v>
      </c>
      <c r="O26" s="53">
        <v>9.0286078732799493E-3</v>
      </c>
      <c r="P26" s="54">
        <v>1963.947927635221</v>
      </c>
      <c r="R26" s="46" t="s">
        <v>58</v>
      </c>
      <c r="S26" s="47">
        <v>5596</v>
      </c>
      <c r="T26" s="48">
        <f t="shared" si="0"/>
        <v>5.2587806883589803E-3</v>
      </c>
      <c r="U26" s="49">
        <v>15045</v>
      </c>
      <c r="V26" s="52">
        <f t="shared" si="1"/>
        <v>1.3591534854224126E-2</v>
      </c>
      <c r="W26" s="53">
        <f t="shared" si="2"/>
        <v>9.4251577712915532E-3</v>
      </c>
      <c r="X26" s="54">
        <f t="shared" si="3"/>
        <v>1986.1163713554126</v>
      </c>
      <c r="Z26" s="46" t="s">
        <v>58</v>
      </c>
      <c r="AA26" s="55">
        <f t="shared" si="4"/>
        <v>5722.1318524416783</v>
      </c>
      <c r="AB26" s="56">
        <f t="shared" si="5"/>
        <v>8.9516709334611106E-3</v>
      </c>
    </row>
    <row r="27" spans="1:28" ht="15.45" x14ac:dyDescent="0.4">
      <c r="A27" s="58" t="s">
        <v>91</v>
      </c>
      <c r="B27" s="58" t="s">
        <v>91</v>
      </c>
      <c r="C27" s="47">
        <v>2038688</v>
      </c>
      <c r="D27" s="48">
        <v>1</v>
      </c>
      <c r="E27" s="47">
        <v>1125321</v>
      </c>
      <c r="F27" s="48">
        <v>1</v>
      </c>
      <c r="G27" s="50">
        <v>1</v>
      </c>
      <c r="H27" s="51">
        <v>210975.00000000003</v>
      </c>
      <c r="J27" s="58" t="s">
        <v>91</v>
      </c>
      <c r="K27" s="47">
        <v>1972601</v>
      </c>
      <c r="L27" s="52">
        <v>0.99999999999999989</v>
      </c>
      <c r="M27" s="47">
        <v>1109023</v>
      </c>
      <c r="N27" s="52">
        <v>1</v>
      </c>
      <c r="O27" s="53">
        <v>1</v>
      </c>
      <c r="P27" s="59">
        <v>217525</v>
      </c>
      <c r="R27" s="58" t="s">
        <v>91</v>
      </c>
      <c r="S27" s="47">
        <f>SUM(S2:S26)</f>
        <v>1064125</v>
      </c>
      <c r="T27" s="48">
        <f t="shared" si="0"/>
        <v>1</v>
      </c>
      <c r="U27" s="47">
        <f>SUM(U2:U26)</f>
        <v>1106939</v>
      </c>
      <c r="V27" s="52">
        <f>U27/1106939</f>
        <v>1</v>
      </c>
      <c r="W27" s="53">
        <f t="shared" si="2"/>
        <v>1</v>
      </c>
      <c r="X27" s="59">
        <f>SUM(X2:X26)</f>
        <v>210725.00000000003</v>
      </c>
      <c r="Z27" s="58" t="s">
        <v>91</v>
      </c>
      <c r="AA27" s="55">
        <f>SUM(H27,P27,X27)</f>
        <v>639225</v>
      </c>
      <c r="AB27" s="56">
        <f t="shared" si="5"/>
        <v>1</v>
      </c>
    </row>
    <row r="28" spans="1:28" x14ac:dyDescent="0.4">
      <c r="G28" s="60"/>
      <c r="H28" s="61"/>
      <c r="L28" s="37"/>
      <c r="N28" s="37"/>
      <c r="O28" s="62"/>
      <c r="T28" s="37"/>
      <c r="V28" s="37"/>
      <c r="W28" s="62"/>
    </row>
    <row r="29" spans="1:28" ht="14.6" customHeight="1" x14ac:dyDescent="0.4">
      <c r="A29" s="74" t="s">
        <v>92</v>
      </c>
      <c r="B29" s="75"/>
      <c r="C29" s="75"/>
      <c r="D29" s="75"/>
      <c r="E29" s="75"/>
      <c r="F29" s="75"/>
      <c r="G29" s="75"/>
      <c r="H29" s="76"/>
    </row>
    <row r="30" spans="1:28" x14ac:dyDescent="0.4">
      <c r="A30" s="77"/>
      <c r="B30" s="78"/>
      <c r="C30" s="78"/>
      <c r="D30" s="78"/>
      <c r="E30" s="78"/>
      <c r="F30" s="78"/>
      <c r="G30" s="78"/>
      <c r="H30" s="79"/>
      <c r="L30" s="37"/>
      <c r="N30" s="37"/>
      <c r="O30" s="62"/>
      <c r="T30" s="37"/>
      <c r="V30" s="37"/>
      <c r="W30" s="62"/>
    </row>
    <row r="31" spans="1:28" x14ac:dyDescent="0.4">
      <c r="A31" s="65"/>
      <c r="G31" s="63"/>
      <c r="H31" s="64"/>
    </row>
    <row r="32" spans="1:28" ht="14.6" customHeight="1" x14ac:dyDescent="0.4">
      <c r="A32" s="74" t="s">
        <v>93</v>
      </c>
      <c r="B32" s="75"/>
      <c r="C32" s="75"/>
      <c r="D32" s="75"/>
      <c r="E32" s="75"/>
      <c r="F32" s="75"/>
      <c r="G32" s="75"/>
      <c r="H32" s="76"/>
    </row>
    <row r="33" spans="1:8" x14ac:dyDescent="0.4">
      <c r="A33" s="77"/>
      <c r="B33" s="78"/>
      <c r="C33" s="78"/>
      <c r="D33" s="78"/>
      <c r="E33" s="78"/>
      <c r="F33" s="78"/>
      <c r="G33" s="78"/>
      <c r="H33" s="79"/>
    </row>
    <row r="34" spans="1:8" x14ac:dyDescent="0.4">
      <c r="A34" s="65"/>
      <c r="G34" s="63"/>
      <c r="H34" s="64"/>
    </row>
    <row r="35" spans="1:8" x14ac:dyDescent="0.4">
      <c r="A35" s="65"/>
    </row>
  </sheetData>
  <sheetProtection sheet="1" objects="1" scenarios="1"/>
  <mergeCells count="2">
    <mergeCell ref="A29:H30"/>
    <mergeCell ref="A32:H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B598-2AB1-49E5-9F04-6D86C0B9528B}">
  <dimension ref="A1:R30"/>
  <sheetViews>
    <sheetView zoomScale="85" zoomScaleNormal="85" workbookViewId="0">
      <pane xSplit="1" ySplit="2" topLeftCell="E21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RowHeight="14.6" x14ac:dyDescent="0.4"/>
  <cols>
    <col min="1" max="1" width="12.3046875" customWidth="1"/>
    <col min="2" max="2" width="10.921875" customWidth="1"/>
    <col min="3" max="3" width="11.3046875" customWidth="1"/>
    <col min="5" max="5" width="7.84375" bestFit="1" customWidth="1"/>
    <col min="7" max="8" width="9.765625" customWidth="1"/>
    <col min="12" max="12" width="10.23046875" customWidth="1"/>
    <col min="13" max="13" width="9.765625" customWidth="1"/>
  </cols>
  <sheetData>
    <row r="1" spans="1:18" x14ac:dyDescent="0.4">
      <c r="A1" s="22"/>
      <c r="B1" s="80">
        <v>2018</v>
      </c>
      <c r="C1" s="81"/>
      <c r="D1" s="81"/>
      <c r="E1" s="81"/>
      <c r="F1" s="81"/>
      <c r="G1" s="82">
        <v>2019</v>
      </c>
      <c r="H1" s="82"/>
      <c r="I1" s="82"/>
      <c r="J1" s="82"/>
      <c r="K1" s="83"/>
      <c r="L1" s="80">
        <v>2020</v>
      </c>
      <c r="M1" s="80"/>
      <c r="N1" s="80"/>
      <c r="O1" s="80"/>
      <c r="P1" s="81"/>
      <c r="Q1" s="23"/>
      <c r="R1" s="14"/>
    </row>
    <row r="2" spans="1:18" ht="87.45" x14ac:dyDescent="0.4">
      <c r="A2" s="24" t="s">
        <v>35</v>
      </c>
      <c r="B2" s="25" t="s">
        <v>36</v>
      </c>
      <c r="C2" s="25" t="s">
        <v>37</v>
      </c>
      <c r="D2" s="25" t="s">
        <v>38</v>
      </c>
      <c r="E2" s="26" t="s">
        <v>39</v>
      </c>
      <c r="F2" s="25" t="s">
        <v>40</v>
      </c>
      <c r="G2" s="25" t="s">
        <v>36</v>
      </c>
      <c r="H2" s="25" t="s">
        <v>37</v>
      </c>
      <c r="I2" s="25" t="s">
        <v>41</v>
      </c>
      <c r="J2" s="26" t="s">
        <v>39</v>
      </c>
      <c r="K2" s="25" t="s">
        <v>40</v>
      </c>
      <c r="L2" s="25" t="s">
        <v>36</v>
      </c>
      <c r="M2" s="25" t="s">
        <v>37</v>
      </c>
      <c r="N2" s="25" t="s">
        <v>41</v>
      </c>
      <c r="O2" s="26" t="s">
        <v>39</v>
      </c>
      <c r="P2" s="25" t="s">
        <v>42</v>
      </c>
      <c r="Q2" s="27" t="s">
        <v>43</v>
      </c>
      <c r="R2" s="25" t="s">
        <v>44</v>
      </c>
    </row>
    <row r="3" spans="1:18" x14ac:dyDescent="0.4">
      <c r="A3" s="28" t="s">
        <v>7</v>
      </c>
      <c r="B3" s="29">
        <v>6295</v>
      </c>
      <c r="C3" s="29">
        <v>3669</v>
      </c>
      <c r="D3" s="29">
        <f t="shared" ref="D3:D24" si="0">SUM(B3:C3)</f>
        <v>9964</v>
      </c>
      <c r="E3" s="30">
        <f t="shared" ref="E3:E24" si="1">B3/C3</f>
        <v>1.7157263559553011</v>
      </c>
      <c r="F3" s="31">
        <f t="shared" ref="F3:F24" si="2">SUM(D3-B3)/B3</f>
        <v>0.58284352660841943</v>
      </c>
      <c r="G3" s="32">
        <v>6134</v>
      </c>
      <c r="H3" s="29">
        <v>4129</v>
      </c>
      <c r="I3" s="29">
        <f t="shared" ref="I3:I24" si="3">SUM(G3:H3)</f>
        <v>10263</v>
      </c>
      <c r="J3" s="30">
        <f t="shared" ref="J3:J24" si="4">G3/H3</f>
        <v>1.4855897311697748</v>
      </c>
      <c r="K3" s="31">
        <f t="shared" ref="K3:K24" si="5">SUM(I3-G3)/G3</f>
        <v>0.67313335507010108</v>
      </c>
      <c r="L3" s="32">
        <v>14833</v>
      </c>
      <c r="M3" s="32">
        <v>3017</v>
      </c>
      <c r="N3" s="29">
        <f>SUM(L3:M3)</f>
        <v>17850</v>
      </c>
      <c r="O3" s="30">
        <f t="shared" ref="O3:O27" si="6">L3/M3</f>
        <v>4.916473317865429</v>
      </c>
      <c r="P3" s="31">
        <f t="shared" ref="P3:P27" si="7">SUM(N3-L3)/L3</f>
        <v>0.20339782916470034</v>
      </c>
      <c r="Q3" s="33">
        <f t="shared" ref="Q3:Q27" si="8">(E3+J3+O3)/3</f>
        <v>2.7059298016635016</v>
      </c>
      <c r="R3" s="23">
        <f>Q3-1</f>
        <v>1.7059298016635016</v>
      </c>
    </row>
    <row r="4" spans="1:18" x14ac:dyDescent="0.4">
      <c r="A4" s="28" t="s">
        <v>8</v>
      </c>
      <c r="B4" s="29">
        <v>16020</v>
      </c>
      <c r="C4" s="29">
        <v>15357</v>
      </c>
      <c r="D4" s="29">
        <f t="shared" si="0"/>
        <v>31377</v>
      </c>
      <c r="E4" s="30">
        <f t="shared" si="1"/>
        <v>1.0431724946278571</v>
      </c>
      <c r="F4" s="31">
        <f t="shared" si="2"/>
        <v>0.95861423220973785</v>
      </c>
      <c r="G4" s="29">
        <v>16555</v>
      </c>
      <c r="H4" s="29">
        <v>15153</v>
      </c>
      <c r="I4" s="29">
        <f t="shared" si="3"/>
        <v>31708</v>
      </c>
      <c r="J4" s="30">
        <f t="shared" si="4"/>
        <v>1.0925229327525903</v>
      </c>
      <c r="K4" s="31">
        <f t="shared" si="5"/>
        <v>0.91531259438236179</v>
      </c>
      <c r="L4" s="32">
        <v>6079</v>
      </c>
      <c r="M4" s="32">
        <v>10370</v>
      </c>
      <c r="N4" s="29">
        <f>SUM(L4:M4)</f>
        <v>16449</v>
      </c>
      <c r="O4" s="30">
        <f t="shared" si="6"/>
        <v>0.58621022179363547</v>
      </c>
      <c r="P4" s="31">
        <f t="shared" si="7"/>
        <v>1.705872676427044</v>
      </c>
      <c r="Q4" s="33">
        <f t="shared" si="8"/>
        <v>0.90730188305802761</v>
      </c>
      <c r="R4" s="23">
        <f t="shared" ref="R4:R27" si="9">Q4-1</f>
        <v>-9.2698116941972386E-2</v>
      </c>
    </row>
    <row r="5" spans="1:18" x14ac:dyDescent="0.4">
      <c r="A5" s="28" t="s">
        <v>9</v>
      </c>
      <c r="B5" s="29">
        <v>7666</v>
      </c>
      <c r="C5" s="29">
        <v>9817</v>
      </c>
      <c r="D5" s="29">
        <f t="shared" si="0"/>
        <v>17483</v>
      </c>
      <c r="E5" s="30">
        <f t="shared" si="1"/>
        <v>0.78089029235000507</v>
      </c>
      <c r="F5" s="31">
        <f t="shared" si="2"/>
        <v>1.2805896164883903</v>
      </c>
      <c r="G5" s="29">
        <v>8197</v>
      </c>
      <c r="H5" s="29">
        <v>7301</v>
      </c>
      <c r="I5" s="29">
        <f t="shared" si="3"/>
        <v>15498</v>
      </c>
      <c r="J5" s="30">
        <f t="shared" si="4"/>
        <v>1.1227229146692235</v>
      </c>
      <c r="K5" s="31">
        <f t="shared" si="5"/>
        <v>0.89069171648163958</v>
      </c>
      <c r="L5" s="32">
        <v>7160</v>
      </c>
      <c r="M5" s="32">
        <v>7258</v>
      </c>
      <c r="N5" s="29">
        <f t="shared" ref="N5:N27" si="10">SUM(L5:M5)</f>
        <v>14418</v>
      </c>
      <c r="O5" s="30">
        <f t="shared" si="6"/>
        <v>0.98649765775695786</v>
      </c>
      <c r="P5" s="31">
        <f t="shared" si="7"/>
        <v>1.0136871508379888</v>
      </c>
      <c r="Q5" s="33">
        <f t="shared" si="8"/>
        <v>0.96337028825872872</v>
      </c>
      <c r="R5" s="23">
        <f t="shared" si="9"/>
        <v>-3.6629711741271276E-2</v>
      </c>
    </row>
    <row r="6" spans="1:18" x14ac:dyDescent="0.4">
      <c r="A6" s="28" t="s">
        <v>45</v>
      </c>
      <c r="B6" s="29">
        <v>4503</v>
      </c>
      <c r="C6" s="29">
        <v>4785</v>
      </c>
      <c r="D6" s="29">
        <f t="shared" si="0"/>
        <v>9288</v>
      </c>
      <c r="E6" s="30">
        <f t="shared" si="1"/>
        <v>0.94106583072100314</v>
      </c>
      <c r="F6" s="31">
        <f t="shared" si="2"/>
        <v>1.0626249167221853</v>
      </c>
      <c r="G6" s="29">
        <v>4682</v>
      </c>
      <c r="H6" s="29">
        <v>3641</v>
      </c>
      <c r="I6" s="29">
        <f t="shared" si="3"/>
        <v>8323</v>
      </c>
      <c r="J6" s="30">
        <f t="shared" si="4"/>
        <v>1.2859104641581982</v>
      </c>
      <c r="K6" s="31">
        <f t="shared" si="5"/>
        <v>0.77765912003417348</v>
      </c>
      <c r="L6" s="32">
        <v>4068</v>
      </c>
      <c r="M6" s="32">
        <v>2473</v>
      </c>
      <c r="N6" s="29">
        <f t="shared" si="10"/>
        <v>6541</v>
      </c>
      <c r="O6" s="30">
        <f t="shared" si="6"/>
        <v>1.6449656287909422</v>
      </c>
      <c r="P6" s="31">
        <f t="shared" si="7"/>
        <v>0.60791543756145527</v>
      </c>
      <c r="Q6" s="33">
        <f t="shared" si="8"/>
        <v>1.2906473078900478</v>
      </c>
      <c r="R6" s="23">
        <f t="shared" si="9"/>
        <v>0.29064730789004778</v>
      </c>
    </row>
    <row r="7" spans="1:18" x14ac:dyDescent="0.4">
      <c r="A7" s="28" t="s">
        <v>11</v>
      </c>
      <c r="B7" s="29">
        <v>3033</v>
      </c>
      <c r="C7" s="29">
        <v>906</v>
      </c>
      <c r="D7" s="29">
        <f t="shared" si="0"/>
        <v>3939</v>
      </c>
      <c r="E7" s="30">
        <f t="shared" si="1"/>
        <v>3.3476821192052979</v>
      </c>
      <c r="F7" s="31">
        <f t="shared" si="2"/>
        <v>0.29871414441147381</v>
      </c>
      <c r="G7" s="29">
        <v>3062</v>
      </c>
      <c r="H7" s="29">
        <v>731</v>
      </c>
      <c r="I7" s="29">
        <f t="shared" si="3"/>
        <v>3793</v>
      </c>
      <c r="J7" s="30">
        <f t="shared" si="4"/>
        <v>4.188782489740082</v>
      </c>
      <c r="K7" s="31">
        <f t="shared" si="5"/>
        <v>0.23873285434356631</v>
      </c>
      <c r="L7" s="32">
        <v>2777</v>
      </c>
      <c r="M7">
        <v>288</v>
      </c>
      <c r="N7" s="29">
        <f t="shared" si="10"/>
        <v>3065</v>
      </c>
      <c r="O7" s="30">
        <f t="shared" si="6"/>
        <v>9.6423611111111107</v>
      </c>
      <c r="P7" s="31">
        <f t="shared" si="7"/>
        <v>0.10370903853078862</v>
      </c>
      <c r="Q7" s="33">
        <f t="shared" si="8"/>
        <v>5.7262752400188299</v>
      </c>
      <c r="R7" s="23">
        <f t="shared" si="9"/>
        <v>4.7262752400188299</v>
      </c>
    </row>
    <row r="8" spans="1:18" x14ac:dyDescent="0.4">
      <c r="A8" s="28" t="s">
        <v>46</v>
      </c>
      <c r="B8" s="29">
        <v>5397</v>
      </c>
      <c r="C8" s="29">
        <v>3626</v>
      </c>
      <c r="D8" s="29">
        <f t="shared" si="0"/>
        <v>9023</v>
      </c>
      <c r="E8" s="30">
        <f t="shared" si="1"/>
        <v>1.4884169884169884</v>
      </c>
      <c r="F8" s="31">
        <f t="shared" si="2"/>
        <v>0.67185473411154339</v>
      </c>
      <c r="G8" s="29">
        <v>5338</v>
      </c>
      <c r="H8" s="29">
        <v>4328</v>
      </c>
      <c r="I8" s="29">
        <f t="shared" si="3"/>
        <v>9666</v>
      </c>
      <c r="J8" s="30">
        <f t="shared" si="4"/>
        <v>1.2333641404805915</v>
      </c>
      <c r="K8" s="31">
        <f t="shared" si="5"/>
        <v>0.81079055826152113</v>
      </c>
      <c r="L8" s="32">
        <v>3235</v>
      </c>
      <c r="M8" s="32">
        <v>3032</v>
      </c>
      <c r="N8" s="29">
        <f t="shared" si="10"/>
        <v>6267</v>
      </c>
      <c r="O8" s="30">
        <f>L8/M8</f>
        <v>1.0669525065963061</v>
      </c>
      <c r="P8" s="31">
        <f>SUM(N8-L8)/L8</f>
        <v>0.9372488408037094</v>
      </c>
      <c r="Q8" s="33">
        <f t="shared" si="8"/>
        <v>1.2629112118312953</v>
      </c>
      <c r="R8" s="23">
        <f t="shared" si="9"/>
        <v>0.26291121183129529</v>
      </c>
    </row>
    <row r="9" spans="1:18" x14ac:dyDescent="0.4">
      <c r="A9" s="28" t="s">
        <v>13</v>
      </c>
      <c r="B9" s="29">
        <v>3291</v>
      </c>
      <c r="C9" s="29">
        <v>1800</v>
      </c>
      <c r="D9" s="29">
        <f t="shared" si="0"/>
        <v>5091</v>
      </c>
      <c r="E9" s="30">
        <f t="shared" si="1"/>
        <v>1.8283333333333334</v>
      </c>
      <c r="F9" s="31">
        <f t="shared" si="2"/>
        <v>0.54694621695533274</v>
      </c>
      <c r="G9" s="29">
        <v>3559</v>
      </c>
      <c r="H9" s="29">
        <v>2008</v>
      </c>
      <c r="I9" s="29">
        <f t="shared" si="3"/>
        <v>5567</v>
      </c>
      <c r="J9" s="30">
        <f t="shared" si="4"/>
        <v>1.7724103585657371</v>
      </c>
      <c r="K9" s="31">
        <f t="shared" si="5"/>
        <v>0.56420342792919365</v>
      </c>
      <c r="L9" s="32">
        <v>5145</v>
      </c>
      <c r="M9" s="32">
        <v>1508</v>
      </c>
      <c r="N9" s="29">
        <f>SUM(L9:M9)</f>
        <v>6653</v>
      </c>
      <c r="O9" s="30">
        <f>L9/M9</f>
        <v>3.4118037135278514</v>
      </c>
      <c r="P9" s="31">
        <f>SUM(N9-L9)/L9</f>
        <v>0.29310009718172986</v>
      </c>
      <c r="Q9" s="33">
        <f t="shared" si="8"/>
        <v>2.3375158018089741</v>
      </c>
      <c r="R9" s="23">
        <f t="shared" si="9"/>
        <v>1.3375158018089741</v>
      </c>
    </row>
    <row r="10" spans="1:18" x14ac:dyDescent="0.4">
      <c r="A10" s="28" t="s">
        <v>14</v>
      </c>
      <c r="B10" s="29">
        <v>4183</v>
      </c>
      <c r="C10" s="29">
        <v>3473</v>
      </c>
      <c r="D10" s="29">
        <f t="shared" si="0"/>
        <v>7656</v>
      </c>
      <c r="E10" s="30">
        <f t="shared" si="1"/>
        <v>1.2044342067376907</v>
      </c>
      <c r="F10" s="31">
        <f t="shared" si="2"/>
        <v>0.83026535978962468</v>
      </c>
      <c r="G10" s="29">
        <v>3956</v>
      </c>
      <c r="H10" s="29">
        <v>3659</v>
      </c>
      <c r="I10" s="29">
        <f t="shared" si="3"/>
        <v>7615</v>
      </c>
      <c r="J10" s="30">
        <f t="shared" si="4"/>
        <v>1.081169718502323</v>
      </c>
      <c r="K10" s="31">
        <f t="shared" si="5"/>
        <v>0.92492416582406467</v>
      </c>
      <c r="L10" s="32">
        <v>3032</v>
      </c>
      <c r="M10" s="32">
        <v>4998</v>
      </c>
      <c r="N10" s="29">
        <f t="shared" si="10"/>
        <v>8030</v>
      </c>
      <c r="O10" s="30">
        <f t="shared" si="6"/>
        <v>0.60664265706282516</v>
      </c>
      <c r="P10" s="31">
        <f t="shared" si="7"/>
        <v>1.6484168865435356</v>
      </c>
      <c r="Q10" s="33">
        <f t="shared" si="8"/>
        <v>0.96408219410094631</v>
      </c>
      <c r="R10" s="23">
        <f t="shared" si="9"/>
        <v>-3.591780589905369E-2</v>
      </c>
    </row>
    <row r="11" spans="1:18" x14ac:dyDescent="0.4">
      <c r="A11" s="28" t="s">
        <v>15</v>
      </c>
      <c r="B11" s="29">
        <v>1426</v>
      </c>
      <c r="C11" s="29">
        <v>950</v>
      </c>
      <c r="D11" s="29">
        <f t="shared" si="0"/>
        <v>2376</v>
      </c>
      <c r="E11" s="30">
        <f t="shared" si="1"/>
        <v>1.5010526315789474</v>
      </c>
      <c r="F11" s="31">
        <f t="shared" si="2"/>
        <v>0.66619915848527345</v>
      </c>
      <c r="G11" s="29">
        <v>1273</v>
      </c>
      <c r="H11" s="29">
        <v>915</v>
      </c>
      <c r="I11" s="29">
        <f t="shared" si="3"/>
        <v>2188</v>
      </c>
      <c r="J11" s="30">
        <f t="shared" si="4"/>
        <v>1.3912568306010928</v>
      </c>
      <c r="K11" s="31">
        <f t="shared" si="5"/>
        <v>0.71877454831107623</v>
      </c>
      <c r="L11">
        <v>962</v>
      </c>
      <c r="M11">
        <v>377</v>
      </c>
      <c r="N11" s="29">
        <f t="shared" si="10"/>
        <v>1339</v>
      </c>
      <c r="O11" s="30">
        <f t="shared" si="6"/>
        <v>2.5517241379310347</v>
      </c>
      <c r="P11" s="31">
        <f t="shared" si="7"/>
        <v>0.39189189189189189</v>
      </c>
      <c r="Q11" s="33">
        <f t="shared" si="8"/>
        <v>1.8146778667036916</v>
      </c>
      <c r="R11" s="23">
        <f t="shared" si="9"/>
        <v>0.81467786670369158</v>
      </c>
    </row>
    <row r="12" spans="1:18" x14ac:dyDescent="0.4">
      <c r="A12" s="28" t="s">
        <v>16</v>
      </c>
      <c r="B12" s="29">
        <v>5391</v>
      </c>
      <c r="C12" s="29">
        <v>2118</v>
      </c>
      <c r="D12" s="29">
        <f t="shared" si="0"/>
        <v>7509</v>
      </c>
      <c r="E12" s="30">
        <f t="shared" si="1"/>
        <v>2.5453257790368271</v>
      </c>
      <c r="F12" s="31">
        <f t="shared" si="2"/>
        <v>0.39287701725097385</v>
      </c>
      <c r="G12" s="29">
        <v>4869</v>
      </c>
      <c r="H12" s="29">
        <v>2430</v>
      </c>
      <c r="I12" s="29">
        <f t="shared" si="3"/>
        <v>7299</v>
      </c>
      <c r="J12" s="30">
        <f t="shared" si="4"/>
        <v>2.0037037037037035</v>
      </c>
      <c r="K12" s="31">
        <f t="shared" si="5"/>
        <v>0.49907578558225507</v>
      </c>
      <c r="L12" s="32">
        <v>4706</v>
      </c>
      <c r="M12" s="32">
        <v>2136</v>
      </c>
      <c r="N12" s="29">
        <f t="shared" si="10"/>
        <v>6842</v>
      </c>
      <c r="O12" s="30">
        <f t="shared" si="6"/>
        <v>2.2031835205992509</v>
      </c>
      <c r="P12" s="31">
        <f t="shared" si="7"/>
        <v>0.4538886527836804</v>
      </c>
      <c r="Q12" s="33">
        <f t="shared" si="8"/>
        <v>2.2507376677799273</v>
      </c>
      <c r="R12" s="23">
        <f t="shared" si="9"/>
        <v>1.2507376677799273</v>
      </c>
    </row>
    <row r="13" spans="1:18" x14ac:dyDescent="0.4">
      <c r="A13" s="28" t="s">
        <v>47</v>
      </c>
      <c r="B13" s="34">
        <v>54946</v>
      </c>
      <c r="C13" s="29">
        <v>71172</v>
      </c>
      <c r="D13" s="29">
        <f t="shared" si="0"/>
        <v>126118</v>
      </c>
      <c r="E13" s="30">
        <f t="shared" si="1"/>
        <v>0.77201708537065139</v>
      </c>
      <c r="F13" s="31">
        <f t="shared" si="2"/>
        <v>1.2953081207003239</v>
      </c>
      <c r="G13" s="29">
        <v>52607</v>
      </c>
      <c r="H13" s="29">
        <v>73217</v>
      </c>
      <c r="I13" s="29">
        <f t="shared" si="3"/>
        <v>125824</v>
      </c>
      <c r="J13" s="30">
        <f t="shared" si="4"/>
        <v>0.71850799677670485</v>
      </c>
      <c r="K13" s="31">
        <f t="shared" si="5"/>
        <v>1.3917729579713727</v>
      </c>
      <c r="L13" s="32">
        <v>42881</v>
      </c>
      <c r="M13" s="32">
        <v>68583</v>
      </c>
      <c r="N13" s="29">
        <f t="shared" si="10"/>
        <v>111464</v>
      </c>
      <c r="O13" s="30">
        <f t="shared" si="6"/>
        <v>0.62524240701048361</v>
      </c>
      <c r="P13" s="31">
        <f t="shared" si="7"/>
        <v>1.5993796786455541</v>
      </c>
      <c r="Q13" s="33">
        <f t="shared" si="8"/>
        <v>0.70525582971928003</v>
      </c>
      <c r="R13" s="23">
        <f t="shared" si="9"/>
        <v>-0.29474417028071997</v>
      </c>
    </row>
    <row r="14" spans="1:18" x14ac:dyDescent="0.4">
      <c r="A14" s="28" t="s">
        <v>18</v>
      </c>
      <c r="B14" s="29">
        <v>14299</v>
      </c>
      <c r="C14" s="29">
        <v>15727</v>
      </c>
      <c r="D14" s="29">
        <f t="shared" si="0"/>
        <v>30026</v>
      </c>
      <c r="E14" s="30">
        <f t="shared" si="1"/>
        <v>0.90920073758504483</v>
      </c>
      <c r="F14" s="31">
        <f t="shared" si="2"/>
        <v>1.0998671235750752</v>
      </c>
      <c r="G14" s="29">
        <v>15203</v>
      </c>
      <c r="H14" s="29">
        <v>15577</v>
      </c>
      <c r="I14" s="29">
        <f t="shared" si="3"/>
        <v>30780</v>
      </c>
      <c r="J14" s="30">
        <f t="shared" si="4"/>
        <v>0.97599024202349616</v>
      </c>
      <c r="K14" s="31">
        <f t="shared" si="5"/>
        <v>1.0246004078142472</v>
      </c>
      <c r="L14" s="32">
        <v>14583</v>
      </c>
      <c r="M14" s="32">
        <v>12470</v>
      </c>
      <c r="N14" s="29">
        <f t="shared" si="10"/>
        <v>27053</v>
      </c>
      <c r="O14" s="30">
        <f t="shared" si="6"/>
        <v>1.1694466720128307</v>
      </c>
      <c r="P14" s="31">
        <f t="shared" si="7"/>
        <v>0.85510525954878969</v>
      </c>
      <c r="Q14" s="33">
        <f t="shared" si="8"/>
        <v>1.0182125505404571</v>
      </c>
      <c r="R14" s="23">
        <f t="shared" si="9"/>
        <v>1.8212550540457118E-2</v>
      </c>
    </row>
    <row r="15" spans="1:18" x14ac:dyDescent="0.4">
      <c r="A15" s="28" t="s">
        <v>19</v>
      </c>
      <c r="B15" s="29">
        <v>14119</v>
      </c>
      <c r="C15" s="29">
        <v>18141</v>
      </c>
      <c r="D15" s="29">
        <f t="shared" si="0"/>
        <v>32260</v>
      </c>
      <c r="E15" s="30">
        <f t="shared" si="1"/>
        <v>0.77829226613747859</v>
      </c>
      <c r="F15" s="31">
        <f t="shared" si="2"/>
        <v>1.2848643671648134</v>
      </c>
      <c r="G15" s="29">
        <v>13284</v>
      </c>
      <c r="H15" s="29">
        <v>18102</v>
      </c>
      <c r="I15" s="29">
        <f t="shared" si="3"/>
        <v>31386</v>
      </c>
      <c r="J15" s="30">
        <f t="shared" si="4"/>
        <v>0.73384156446801463</v>
      </c>
      <c r="K15" s="31">
        <f t="shared" si="5"/>
        <v>1.3626919602529359</v>
      </c>
      <c r="L15" s="32">
        <v>17119</v>
      </c>
      <c r="M15" s="32">
        <v>17055</v>
      </c>
      <c r="N15" s="29">
        <f t="shared" si="10"/>
        <v>34174</v>
      </c>
      <c r="O15" s="30">
        <f t="shared" si="6"/>
        <v>1.0037525652301378</v>
      </c>
      <c r="P15" s="31">
        <f t="shared" si="7"/>
        <v>0.99626146387055314</v>
      </c>
      <c r="Q15" s="33">
        <f t="shared" si="8"/>
        <v>0.838628798611877</v>
      </c>
      <c r="R15" s="23">
        <f t="shared" si="9"/>
        <v>-0.161371201388123</v>
      </c>
    </row>
    <row r="16" spans="1:18" x14ac:dyDescent="0.4">
      <c r="A16" s="28" t="s">
        <v>20</v>
      </c>
      <c r="B16" s="29">
        <v>23406</v>
      </c>
      <c r="C16" s="29">
        <v>19494</v>
      </c>
      <c r="D16" s="29">
        <f t="shared" si="0"/>
        <v>42900</v>
      </c>
      <c r="E16" s="30">
        <f t="shared" si="1"/>
        <v>1.2006771314250539</v>
      </c>
      <c r="F16" s="31">
        <f t="shared" si="2"/>
        <v>0.83286336836708541</v>
      </c>
      <c r="G16" s="29">
        <v>21599</v>
      </c>
      <c r="H16" s="29">
        <v>17554</v>
      </c>
      <c r="I16" s="29">
        <f t="shared" si="3"/>
        <v>39153</v>
      </c>
      <c r="J16" s="30">
        <f t="shared" si="4"/>
        <v>1.230431810413581</v>
      </c>
      <c r="K16" s="31">
        <f t="shared" si="5"/>
        <v>0.81272281124126122</v>
      </c>
      <c r="L16" s="32">
        <v>11234</v>
      </c>
      <c r="M16" s="32">
        <v>16413</v>
      </c>
      <c r="N16" s="29">
        <f t="shared" si="10"/>
        <v>27647</v>
      </c>
      <c r="O16" s="30">
        <f t="shared" si="6"/>
        <v>0.68445744227137029</v>
      </c>
      <c r="P16" s="31">
        <f t="shared" si="7"/>
        <v>1.4610112159515756</v>
      </c>
      <c r="Q16" s="33">
        <f t="shared" si="8"/>
        <v>1.0385221280366683</v>
      </c>
      <c r="R16" s="23">
        <f t="shared" si="9"/>
        <v>3.8522128036668324E-2</v>
      </c>
    </row>
    <row r="17" spans="1:18" x14ac:dyDescent="0.4">
      <c r="A17" s="28" t="s">
        <v>21</v>
      </c>
      <c r="B17" s="29">
        <v>5690</v>
      </c>
      <c r="C17" s="29">
        <v>9226</v>
      </c>
      <c r="D17" s="29">
        <f t="shared" si="0"/>
        <v>14916</v>
      </c>
      <c r="E17" s="30">
        <f t="shared" si="1"/>
        <v>0.61673531324517672</v>
      </c>
      <c r="F17" s="31">
        <f t="shared" si="2"/>
        <v>1.6214411247803164</v>
      </c>
      <c r="G17" s="29">
        <v>5241</v>
      </c>
      <c r="H17" s="29">
        <v>8786</v>
      </c>
      <c r="I17" s="29">
        <f t="shared" si="3"/>
        <v>14027</v>
      </c>
      <c r="J17" s="30">
        <f t="shared" si="4"/>
        <v>0.59651718643296148</v>
      </c>
      <c r="K17" s="31">
        <f t="shared" si="5"/>
        <v>1.6763976340393054</v>
      </c>
      <c r="L17" s="32">
        <v>5074</v>
      </c>
      <c r="M17" s="32">
        <v>5320</v>
      </c>
      <c r="N17" s="29">
        <f t="shared" si="10"/>
        <v>10394</v>
      </c>
      <c r="O17" s="30">
        <f t="shared" si="6"/>
        <v>0.95375939849624058</v>
      </c>
      <c r="P17" s="31">
        <f t="shared" si="7"/>
        <v>1.0484824595979503</v>
      </c>
      <c r="Q17" s="33">
        <f t="shared" si="8"/>
        <v>0.72233729939145963</v>
      </c>
      <c r="R17" s="23">
        <f t="shared" si="9"/>
        <v>-0.27766270060854037</v>
      </c>
    </row>
    <row r="18" spans="1:18" x14ac:dyDescent="0.4">
      <c r="A18" s="28" t="s">
        <v>22</v>
      </c>
      <c r="B18" s="29">
        <v>6213</v>
      </c>
      <c r="C18" s="29">
        <v>3237</v>
      </c>
      <c r="D18" s="29">
        <f t="shared" si="0"/>
        <v>9450</v>
      </c>
      <c r="E18" s="30">
        <f t="shared" si="1"/>
        <v>1.9193697868396664</v>
      </c>
      <c r="F18" s="31">
        <f t="shared" si="2"/>
        <v>0.52100434572670207</v>
      </c>
      <c r="G18" s="29">
        <v>5950</v>
      </c>
      <c r="H18" s="29">
        <v>3219</v>
      </c>
      <c r="I18" s="29">
        <f t="shared" si="3"/>
        <v>9169</v>
      </c>
      <c r="J18" s="30">
        <f t="shared" si="4"/>
        <v>1.8484001242621932</v>
      </c>
      <c r="K18" s="31">
        <f t="shared" si="5"/>
        <v>0.54100840336134459</v>
      </c>
      <c r="L18" s="32">
        <v>4859</v>
      </c>
      <c r="M18" s="32">
        <v>2059</v>
      </c>
      <c r="N18" s="29">
        <f t="shared" si="10"/>
        <v>6918</v>
      </c>
      <c r="O18" s="30">
        <f t="shared" si="6"/>
        <v>2.359883438562409</v>
      </c>
      <c r="P18" s="31">
        <f t="shared" si="7"/>
        <v>0.42374974274542088</v>
      </c>
      <c r="Q18" s="33">
        <f t="shared" si="8"/>
        <v>2.0425511165547561</v>
      </c>
      <c r="R18" s="23">
        <f t="shared" si="9"/>
        <v>1.0425511165547561</v>
      </c>
    </row>
    <row r="19" spans="1:18" x14ac:dyDescent="0.4">
      <c r="A19" s="28" t="s">
        <v>23</v>
      </c>
      <c r="B19" s="29">
        <v>20909</v>
      </c>
      <c r="C19" s="29">
        <v>21693</v>
      </c>
      <c r="D19" s="29">
        <f t="shared" si="0"/>
        <v>42602</v>
      </c>
      <c r="E19" s="30">
        <f t="shared" si="1"/>
        <v>0.9638593094546628</v>
      </c>
      <c r="F19" s="31">
        <f t="shared" si="2"/>
        <v>1.0374958151991964</v>
      </c>
      <c r="G19" s="29">
        <v>20237</v>
      </c>
      <c r="H19" s="29">
        <v>20115</v>
      </c>
      <c r="I19" s="29">
        <f t="shared" si="3"/>
        <v>40352</v>
      </c>
      <c r="J19" s="30">
        <f t="shared" si="4"/>
        <v>1.0060651255282127</v>
      </c>
      <c r="K19" s="31">
        <f t="shared" si="5"/>
        <v>0.99397143845431635</v>
      </c>
      <c r="L19" s="32">
        <v>19088</v>
      </c>
      <c r="M19" s="32">
        <v>19611</v>
      </c>
      <c r="N19" s="29">
        <f t="shared" si="10"/>
        <v>38699</v>
      </c>
      <c r="O19" s="30">
        <f t="shared" si="6"/>
        <v>0.97333129366172044</v>
      </c>
      <c r="P19" s="31">
        <f t="shared" si="7"/>
        <v>1.0273994132439228</v>
      </c>
      <c r="Q19" s="33">
        <f t="shared" si="8"/>
        <v>0.98108524288153198</v>
      </c>
      <c r="R19" s="23">
        <f t="shared" si="9"/>
        <v>-1.8914757118468017E-2</v>
      </c>
    </row>
    <row r="20" spans="1:18" x14ac:dyDescent="0.4">
      <c r="A20" s="28" t="s">
        <v>24</v>
      </c>
      <c r="B20" s="29">
        <v>5552</v>
      </c>
      <c r="C20" s="29">
        <v>4907</v>
      </c>
      <c r="D20" s="29">
        <f t="shared" si="0"/>
        <v>10459</v>
      </c>
      <c r="E20" s="30">
        <f t="shared" si="1"/>
        <v>1.1314448746688404</v>
      </c>
      <c r="F20" s="31">
        <f t="shared" si="2"/>
        <v>0.88382564841498557</v>
      </c>
      <c r="G20" s="29">
        <v>5490</v>
      </c>
      <c r="H20" s="29">
        <v>4264</v>
      </c>
      <c r="I20" s="29">
        <f t="shared" si="3"/>
        <v>9754</v>
      </c>
      <c r="J20" s="30">
        <f t="shared" si="4"/>
        <v>1.2875234521575984</v>
      </c>
      <c r="K20" s="31">
        <f t="shared" si="5"/>
        <v>0.77668488160291438</v>
      </c>
      <c r="L20" s="32">
        <v>5279</v>
      </c>
      <c r="M20" s="32">
        <v>3760</v>
      </c>
      <c r="N20" s="29">
        <f t="shared" si="10"/>
        <v>9039</v>
      </c>
      <c r="O20" s="30">
        <f t="shared" si="6"/>
        <v>1.4039893617021277</v>
      </c>
      <c r="P20" s="31">
        <f t="shared" si="7"/>
        <v>0.71225610911157411</v>
      </c>
      <c r="Q20" s="33">
        <f t="shared" si="8"/>
        <v>1.274319229509522</v>
      </c>
      <c r="R20" s="23">
        <f t="shared" si="9"/>
        <v>0.27431922950952203</v>
      </c>
    </row>
    <row r="21" spans="1:18" x14ac:dyDescent="0.4">
      <c r="A21" s="28" t="s">
        <v>25</v>
      </c>
      <c r="B21" s="29">
        <v>1931</v>
      </c>
      <c r="C21" s="29">
        <v>4335</v>
      </c>
      <c r="D21" s="29">
        <f t="shared" si="0"/>
        <v>6266</v>
      </c>
      <c r="E21" s="30">
        <f t="shared" si="1"/>
        <v>0.44544405997693193</v>
      </c>
      <c r="F21" s="31">
        <f t="shared" si="2"/>
        <v>2.2449508026929053</v>
      </c>
      <c r="G21" s="29">
        <v>2143</v>
      </c>
      <c r="H21" s="29">
        <v>4963</v>
      </c>
      <c r="I21" s="29">
        <f t="shared" si="3"/>
        <v>7106</v>
      </c>
      <c r="J21" s="30">
        <f t="shared" si="4"/>
        <v>0.43179528510981263</v>
      </c>
      <c r="K21" s="31">
        <f t="shared" si="5"/>
        <v>2.3159122725151655</v>
      </c>
      <c r="L21" s="32">
        <v>1636</v>
      </c>
      <c r="M21" s="32">
        <v>4827</v>
      </c>
      <c r="N21" s="29">
        <f t="shared" si="10"/>
        <v>6463</v>
      </c>
      <c r="O21" s="30">
        <f t="shared" si="6"/>
        <v>0.33892686969131969</v>
      </c>
      <c r="P21" s="31">
        <f t="shared" si="7"/>
        <v>2.9504889975550124</v>
      </c>
      <c r="Q21" s="33">
        <f t="shared" si="8"/>
        <v>0.40538873825935479</v>
      </c>
      <c r="R21" s="23">
        <f t="shared" si="9"/>
        <v>-0.59461126174064516</v>
      </c>
    </row>
    <row r="22" spans="1:18" x14ac:dyDescent="0.4">
      <c r="A22" s="28" t="s">
        <v>26</v>
      </c>
      <c r="B22" s="29">
        <v>4863</v>
      </c>
      <c r="C22" s="29">
        <v>5483</v>
      </c>
      <c r="D22" s="29">
        <f t="shared" si="0"/>
        <v>10346</v>
      </c>
      <c r="E22" s="30">
        <f t="shared" si="1"/>
        <v>0.88692321721685208</v>
      </c>
      <c r="F22" s="31">
        <f t="shared" si="2"/>
        <v>1.1274933168825827</v>
      </c>
      <c r="G22" s="29">
        <v>4514</v>
      </c>
      <c r="H22" s="29">
        <v>4909</v>
      </c>
      <c r="I22" s="29">
        <f t="shared" si="3"/>
        <v>9423</v>
      </c>
      <c r="J22" s="30">
        <f t="shared" si="4"/>
        <v>0.91953554695457318</v>
      </c>
      <c r="K22" s="31">
        <f t="shared" si="5"/>
        <v>1.0875055383252104</v>
      </c>
      <c r="L22" s="32">
        <v>4031</v>
      </c>
      <c r="M22" s="32">
        <v>4908</v>
      </c>
      <c r="N22" s="29">
        <f t="shared" si="10"/>
        <v>8939</v>
      </c>
      <c r="O22" s="30">
        <f t="shared" si="6"/>
        <v>0.82131214343928283</v>
      </c>
      <c r="P22" s="31">
        <f t="shared" si="7"/>
        <v>1.2175638799305384</v>
      </c>
      <c r="Q22" s="33">
        <f t="shared" si="8"/>
        <v>0.87592363587023614</v>
      </c>
      <c r="R22" s="23">
        <f t="shared" si="9"/>
        <v>-0.12407636412976386</v>
      </c>
    </row>
    <row r="23" spans="1:18" x14ac:dyDescent="0.4">
      <c r="A23" s="28" t="s">
        <v>27</v>
      </c>
      <c r="B23" s="29">
        <v>7144</v>
      </c>
      <c r="C23" s="29">
        <v>3545</v>
      </c>
      <c r="D23" s="29">
        <f t="shared" si="0"/>
        <v>10689</v>
      </c>
      <c r="E23" s="30">
        <f t="shared" si="1"/>
        <v>2.0152327221438644</v>
      </c>
      <c r="F23" s="31">
        <f t="shared" si="2"/>
        <v>0.49622060470324747</v>
      </c>
      <c r="G23" s="29">
        <v>7288</v>
      </c>
      <c r="H23" s="29">
        <v>3809</v>
      </c>
      <c r="I23" s="29">
        <f t="shared" si="3"/>
        <v>11097</v>
      </c>
      <c r="J23" s="30">
        <f t="shared" si="4"/>
        <v>1.9133630874245209</v>
      </c>
      <c r="K23" s="31">
        <f t="shared" si="5"/>
        <v>0.52263995609220637</v>
      </c>
      <c r="L23" s="32">
        <v>7129</v>
      </c>
      <c r="M23" s="32">
        <v>3382</v>
      </c>
      <c r="N23" s="29">
        <f t="shared" si="10"/>
        <v>10511</v>
      </c>
      <c r="O23" s="30">
        <f t="shared" si="6"/>
        <v>2.1079243051448846</v>
      </c>
      <c r="P23" s="31">
        <f t="shared" si="7"/>
        <v>0.47440033665310705</v>
      </c>
      <c r="Q23" s="33">
        <f t="shared" si="8"/>
        <v>2.0121733715710897</v>
      </c>
      <c r="R23" s="23">
        <f t="shared" si="9"/>
        <v>1.0121733715710897</v>
      </c>
    </row>
    <row r="24" spans="1:18" x14ac:dyDescent="0.4">
      <c r="A24" s="28" t="s">
        <v>28</v>
      </c>
      <c r="B24" s="29">
        <v>13016</v>
      </c>
      <c r="C24" s="29">
        <v>7794</v>
      </c>
      <c r="D24" s="29">
        <f t="shared" si="0"/>
        <v>20810</v>
      </c>
      <c r="E24" s="30">
        <f t="shared" si="1"/>
        <v>1.670002566076469</v>
      </c>
      <c r="F24" s="31">
        <f t="shared" si="2"/>
        <v>0.59880147510755988</v>
      </c>
      <c r="G24" s="29">
        <v>11997</v>
      </c>
      <c r="H24" s="29">
        <v>7317</v>
      </c>
      <c r="I24" s="29">
        <f t="shared" si="3"/>
        <v>19314</v>
      </c>
      <c r="J24" s="30">
        <f t="shared" si="4"/>
        <v>1.6396063960639606</v>
      </c>
      <c r="K24" s="31">
        <f t="shared" si="5"/>
        <v>0.60990247561890476</v>
      </c>
      <c r="L24" s="32">
        <v>12607</v>
      </c>
      <c r="M24" s="32">
        <v>5491</v>
      </c>
      <c r="N24" s="29">
        <f t="shared" si="10"/>
        <v>18098</v>
      </c>
      <c r="O24" s="30">
        <f t="shared" si="6"/>
        <v>2.2959388089601167</v>
      </c>
      <c r="P24" s="31">
        <f t="shared" si="7"/>
        <v>0.43555167763940666</v>
      </c>
      <c r="Q24" s="33">
        <f t="shared" si="8"/>
        <v>1.8685159237001823</v>
      </c>
      <c r="R24" s="23">
        <f t="shared" si="9"/>
        <v>0.86851592370018227</v>
      </c>
    </row>
    <row r="25" spans="1:18" x14ac:dyDescent="0.4">
      <c r="A25" s="28" t="s">
        <v>29</v>
      </c>
      <c r="B25" s="29"/>
      <c r="C25" s="29"/>
      <c r="D25" s="29"/>
      <c r="E25" s="30"/>
      <c r="F25" s="31"/>
      <c r="G25" s="29">
        <v>511</v>
      </c>
      <c r="H25" s="29">
        <v>637</v>
      </c>
      <c r="I25" s="29"/>
      <c r="J25" s="30"/>
      <c r="K25" s="31"/>
      <c r="L25" s="32">
        <v>1015</v>
      </c>
      <c r="M25" s="29">
        <v>1590</v>
      </c>
      <c r="N25" s="29">
        <f t="shared" si="10"/>
        <v>2605</v>
      </c>
      <c r="O25" s="30">
        <f t="shared" si="6"/>
        <v>0.63836477987421381</v>
      </c>
      <c r="P25" s="31">
        <f t="shared" si="7"/>
        <v>1.5665024630541873</v>
      </c>
      <c r="Q25" s="33">
        <f>(O25)</f>
        <v>0.63836477987421381</v>
      </c>
      <c r="R25" s="23">
        <f t="shared" si="9"/>
        <v>-0.36163522012578619</v>
      </c>
    </row>
    <row r="26" spans="1:18" x14ac:dyDescent="0.4">
      <c r="A26" s="28" t="s">
        <v>30</v>
      </c>
      <c r="B26" s="29">
        <v>1559</v>
      </c>
      <c r="C26" s="29">
        <v>1938</v>
      </c>
      <c r="D26" s="29">
        <f>SUM(B26:C26)</f>
        <v>3497</v>
      </c>
      <c r="E26" s="30">
        <f>B26/C26</f>
        <v>0.804437564499484</v>
      </c>
      <c r="F26" s="31">
        <f>SUM(D26-B26)/B26</f>
        <v>1.2431045542014112</v>
      </c>
      <c r="G26" s="29">
        <v>1534</v>
      </c>
      <c r="H26" s="29">
        <v>1436</v>
      </c>
      <c r="I26" s="29">
        <f>SUM(G26:H26)</f>
        <v>2970</v>
      </c>
      <c r="J26" s="30">
        <f>G26/H26</f>
        <v>1.0682451253481895</v>
      </c>
      <c r="K26" s="31">
        <f>SUM(I26-G26)/G26</f>
        <v>0.9361147327249022</v>
      </c>
      <c r="L26" s="32">
        <v>1733</v>
      </c>
      <c r="M26" s="29">
        <v>940</v>
      </c>
      <c r="N26" s="29">
        <f t="shared" si="10"/>
        <v>2673</v>
      </c>
      <c r="O26" s="30">
        <f t="shared" si="6"/>
        <v>1.8436170212765957</v>
      </c>
      <c r="P26" s="31">
        <f t="shared" si="7"/>
        <v>0.54241200230813613</v>
      </c>
      <c r="Q26" s="33">
        <f t="shared" si="8"/>
        <v>1.2387665703747563</v>
      </c>
      <c r="R26" s="23">
        <f t="shared" si="9"/>
        <v>0.23876657037475635</v>
      </c>
    </row>
    <row r="27" spans="1:18" x14ac:dyDescent="0.4">
      <c r="A27" s="28" t="s">
        <v>31</v>
      </c>
      <c r="B27" s="29">
        <v>4054</v>
      </c>
      <c r="C27" s="29">
        <v>991</v>
      </c>
      <c r="D27" s="29">
        <f>SUM(B27:C27)</f>
        <v>5045</v>
      </c>
      <c r="E27" s="30">
        <f>B27/C27</f>
        <v>4.0908173562058527</v>
      </c>
      <c r="F27" s="31">
        <f>SUM(D27-B27)/B27</f>
        <v>0.24444992599901333</v>
      </c>
      <c r="G27" s="29">
        <v>3915</v>
      </c>
      <c r="H27" s="29">
        <v>876</v>
      </c>
      <c r="I27" s="29">
        <f>SUM(G27:H27)</f>
        <v>4791</v>
      </c>
      <c r="J27" s="30">
        <f>G27/H27</f>
        <v>4.4691780821917808</v>
      </c>
      <c r="K27" s="31">
        <f>SUM(I27-G27)/G27</f>
        <v>0.22375478927203066</v>
      </c>
      <c r="L27" s="32">
        <v>3517</v>
      </c>
      <c r="M27" s="32">
        <v>1363</v>
      </c>
      <c r="N27" s="29">
        <f t="shared" si="10"/>
        <v>4880</v>
      </c>
      <c r="O27" s="30">
        <f t="shared" si="6"/>
        <v>2.5803374908290535</v>
      </c>
      <c r="P27" s="31">
        <f t="shared" si="7"/>
        <v>0.38754620415126528</v>
      </c>
      <c r="Q27" s="33">
        <f t="shared" si="8"/>
        <v>3.7134443097422292</v>
      </c>
      <c r="R27" s="23">
        <f t="shared" si="9"/>
        <v>2.7134443097422292</v>
      </c>
    </row>
    <row r="28" spans="1:18" x14ac:dyDescent="0.4">
      <c r="A28" s="35" t="s">
        <v>48</v>
      </c>
      <c r="B28" s="36">
        <f>SUM(B3:B27)</f>
        <v>234906</v>
      </c>
      <c r="C28" s="36">
        <f>SUM(C3:C27)</f>
        <v>234184</v>
      </c>
      <c r="D28" s="36">
        <f t="shared" ref="D28:M28" si="11">SUM(D3:D27)</f>
        <v>469090</v>
      </c>
      <c r="E28" s="36"/>
      <c r="F28" s="36"/>
      <c r="G28" s="36">
        <f>SUM(G3:G27)</f>
        <v>229138</v>
      </c>
      <c r="H28" s="36">
        <f>SUM(H3:H27)</f>
        <v>229076</v>
      </c>
      <c r="I28" s="36">
        <f t="shared" si="11"/>
        <v>457066</v>
      </c>
      <c r="J28" s="36"/>
      <c r="K28" s="36"/>
      <c r="L28" s="36">
        <f>SUM(L3:L27)</f>
        <v>203782</v>
      </c>
      <c r="M28" s="36">
        <f t="shared" si="11"/>
        <v>203229</v>
      </c>
      <c r="N28" s="36">
        <f>SUM(N3:N27)</f>
        <v>407011</v>
      </c>
      <c r="O28" s="36"/>
      <c r="P28" s="36"/>
      <c r="Q28" s="36"/>
      <c r="R28" s="36"/>
    </row>
    <row r="30" spans="1:18" x14ac:dyDescent="0.4">
      <c r="A30" s="66" t="s">
        <v>94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Q30" s="14"/>
      <c r="R30" s="14"/>
    </row>
  </sheetData>
  <sheetProtection sheet="1" objects="1" scenarios="1"/>
  <mergeCells count="3">
    <mergeCell ref="B1:F1"/>
    <mergeCell ref="G1:K1"/>
    <mergeCell ref="L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Weighted Vote</vt:lpstr>
      <vt:lpstr>3 Year V-Cat Share</vt:lpstr>
      <vt:lpstr>3 Year Sent_Recieved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2022-02-03T01:51:13Z</dcterms:created>
  <dcterms:modified xsi:type="dcterms:W3CDTF">2022-02-07T19:00:20Z</dcterms:modified>
</cp:coreProperties>
</file>