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R:\V-Cat Information\2020.09.29 - V-Cat Steering Committee Meeting\"/>
    </mc:Choice>
  </mc:AlternateContent>
  <xr:revisionPtr revIDLastSave="0" documentId="8_{0F7E30BD-978B-4B5E-A540-03D5B71059DB}" xr6:coauthVersionLast="45" xr6:coauthVersionMax="45" xr10:uidLastSave="{00000000-0000-0000-0000-000000000000}"/>
  <bookViews>
    <workbookView xWindow="-108" yWindow="-108" windowWidth="23256" windowHeight="12576" activeTab="3" xr2:uid="{02F1B896-A065-4415-B4F7-DAAF9F00CA1D}"/>
  </bookViews>
  <sheets>
    <sheet name="3yr circulation " sheetId="2" r:id="rId1"/>
    <sheet name="3yr collection" sheetId="3" r:id="rId2"/>
    <sheet name="3yr V-Cat Shares " sheetId="4" r:id="rId3"/>
    <sheet name="3yr items loaned and recieved"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1" l="1"/>
  <c r="D28" i="1"/>
  <c r="G28" i="1"/>
  <c r="H28" i="1"/>
  <c r="I28" i="1"/>
  <c r="L28" i="1"/>
  <c r="M28" i="1"/>
  <c r="N28" i="1"/>
  <c r="B28" i="1"/>
  <c r="P13" i="1" l="1"/>
  <c r="K13" i="1"/>
  <c r="F13" i="1"/>
  <c r="T27" i="4" l="1"/>
  <c r="R27" i="4"/>
  <c r="L27" i="4"/>
  <c r="M27" i="4" s="1"/>
  <c r="J27" i="4"/>
  <c r="K27" i="4" s="1"/>
  <c r="U26" i="4"/>
  <c r="S26" i="4"/>
  <c r="V26" i="4" s="1"/>
  <c r="W26" i="4" s="1"/>
  <c r="M26" i="4"/>
  <c r="K26" i="4"/>
  <c r="E26" i="4"/>
  <c r="C26" i="4"/>
  <c r="U25" i="4"/>
  <c r="S25" i="4"/>
  <c r="M25" i="4"/>
  <c r="K25" i="4"/>
  <c r="E25" i="4"/>
  <c r="C25" i="4"/>
  <c r="U24" i="4"/>
  <c r="S24" i="4"/>
  <c r="M24" i="4"/>
  <c r="K24" i="4"/>
  <c r="N24" i="4" s="1"/>
  <c r="O24" i="4" s="1"/>
  <c r="D24" i="4"/>
  <c r="D27" i="4" s="1"/>
  <c r="E27" i="4" s="1"/>
  <c r="B24" i="4"/>
  <c r="B27" i="4" s="1"/>
  <c r="C27" i="4" s="1"/>
  <c r="U20" i="4"/>
  <c r="S20" i="4"/>
  <c r="M20" i="4"/>
  <c r="K20" i="4"/>
  <c r="N20" i="4" s="1"/>
  <c r="O20" i="4" s="1"/>
  <c r="E20" i="4"/>
  <c r="C20" i="4"/>
  <c r="U11" i="4"/>
  <c r="S11" i="4"/>
  <c r="M11" i="4"/>
  <c r="K11" i="4"/>
  <c r="E11" i="4"/>
  <c r="C11" i="4"/>
  <c r="U10" i="4"/>
  <c r="S10" i="4"/>
  <c r="V10" i="4" s="1"/>
  <c r="W10" i="4" s="1"/>
  <c r="M10" i="4"/>
  <c r="K10" i="4"/>
  <c r="E10" i="4"/>
  <c r="C10" i="4"/>
  <c r="F10" i="4" s="1"/>
  <c r="G10" i="4" s="1"/>
  <c r="U9" i="4"/>
  <c r="S9" i="4"/>
  <c r="M9" i="4"/>
  <c r="K9" i="4"/>
  <c r="E9" i="4"/>
  <c r="C9" i="4"/>
  <c r="U7" i="4"/>
  <c r="S7" i="4"/>
  <c r="V7" i="4" s="1"/>
  <c r="W7" i="4" s="1"/>
  <c r="M7" i="4"/>
  <c r="K7" i="4"/>
  <c r="E7" i="4"/>
  <c r="C7" i="4"/>
  <c r="F7" i="4" s="1"/>
  <c r="G7" i="4" s="1"/>
  <c r="U6" i="4"/>
  <c r="S6" i="4"/>
  <c r="M6" i="4"/>
  <c r="K6" i="4"/>
  <c r="E6" i="4"/>
  <c r="C6" i="4"/>
  <c r="U19" i="4"/>
  <c r="S19" i="4"/>
  <c r="M19" i="4"/>
  <c r="K19" i="4"/>
  <c r="N19" i="4" s="1"/>
  <c r="O19" i="4" s="1"/>
  <c r="E19" i="4"/>
  <c r="C19" i="4"/>
  <c r="U17" i="4"/>
  <c r="S17" i="4"/>
  <c r="M17" i="4"/>
  <c r="K17" i="4"/>
  <c r="E17" i="4"/>
  <c r="C17" i="4"/>
  <c r="U8" i="4"/>
  <c r="S8" i="4"/>
  <c r="M8" i="4"/>
  <c r="K8" i="4"/>
  <c r="N8" i="4" s="1"/>
  <c r="O8" i="4" s="1"/>
  <c r="E8" i="4"/>
  <c r="C8" i="4"/>
  <c r="U5" i="4"/>
  <c r="S5" i="4"/>
  <c r="M5" i="4"/>
  <c r="K5" i="4"/>
  <c r="E5" i="4"/>
  <c r="C5" i="4"/>
  <c r="U2" i="4"/>
  <c r="S2" i="4"/>
  <c r="V2" i="4" s="1"/>
  <c r="W2" i="4" s="1"/>
  <c r="M2" i="4"/>
  <c r="K2" i="4"/>
  <c r="E2" i="4"/>
  <c r="C2" i="4"/>
  <c r="F2" i="4" s="1"/>
  <c r="G2" i="4" s="1"/>
  <c r="U22" i="4"/>
  <c r="S22" i="4"/>
  <c r="M22" i="4"/>
  <c r="K22" i="4"/>
  <c r="E22" i="4"/>
  <c r="C22" i="4"/>
  <c r="U21" i="4"/>
  <c r="S21" i="4"/>
  <c r="V21" i="4" s="1"/>
  <c r="W21" i="4" s="1"/>
  <c r="M21" i="4"/>
  <c r="K21" i="4"/>
  <c r="E21" i="4"/>
  <c r="C21" i="4"/>
  <c r="F21" i="4" s="1"/>
  <c r="G21" i="4" s="1"/>
  <c r="U16" i="4"/>
  <c r="S16" i="4"/>
  <c r="M16" i="4"/>
  <c r="K16" i="4"/>
  <c r="E16" i="4"/>
  <c r="C16" i="4"/>
  <c r="U4" i="4"/>
  <c r="S4" i="4"/>
  <c r="M4" i="4"/>
  <c r="K4" i="4"/>
  <c r="N4" i="4" s="1"/>
  <c r="O4" i="4" s="1"/>
  <c r="E4" i="4"/>
  <c r="C4" i="4"/>
  <c r="U23" i="4"/>
  <c r="S23" i="4"/>
  <c r="M23" i="4"/>
  <c r="K23" i="4"/>
  <c r="N23" i="4" s="1"/>
  <c r="O23" i="4" s="1"/>
  <c r="E23" i="4"/>
  <c r="C23" i="4"/>
  <c r="F23" i="4" s="1"/>
  <c r="G23" i="4" s="1"/>
  <c r="U15" i="4"/>
  <c r="S15" i="4"/>
  <c r="M15" i="4"/>
  <c r="K15" i="4"/>
  <c r="N15" i="4" s="1"/>
  <c r="O15" i="4" s="1"/>
  <c r="E15" i="4"/>
  <c r="C15" i="4"/>
  <c r="U13" i="4"/>
  <c r="S13" i="4"/>
  <c r="M13" i="4"/>
  <c r="K13" i="4"/>
  <c r="E13" i="4"/>
  <c r="C13" i="4"/>
  <c r="F13" i="4" s="1"/>
  <c r="G13" i="4" s="1"/>
  <c r="U3" i="4"/>
  <c r="S3" i="4"/>
  <c r="M3" i="4"/>
  <c r="K3" i="4"/>
  <c r="N3" i="4" s="1"/>
  <c r="O3" i="4" s="1"/>
  <c r="E3" i="4"/>
  <c r="C3" i="4"/>
  <c r="U18" i="4"/>
  <c r="S18" i="4"/>
  <c r="M18" i="4"/>
  <c r="K18" i="4"/>
  <c r="N18" i="4" s="1"/>
  <c r="O18" i="4" s="1"/>
  <c r="E18" i="4"/>
  <c r="C18" i="4"/>
  <c r="U14" i="4"/>
  <c r="S14" i="4"/>
  <c r="M14" i="4"/>
  <c r="K14" i="4"/>
  <c r="E14" i="4"/>
  <c r="C14" i="4"/>
  <c r="U12" i="4"/>
  <c r="S12" i="4"/>
  <c r="M12" i="4"/>
  <c r="K12" i="4"/>
  <c r="N12" i="4" s="1"/>
  <c r="O12" i="4" s="1"/>
  <c r="E12" i="4"/>
  <c r="F12" i="4" s="1"/>
  <c r="C12" i="4"/>
  <c r="D27" i="3"/>
  <c r="C27" i="3"/>
  <c r="F26" i="3"/>
  <c r="B25" i="3"/>
  <c r="B27" i="3" s="1"/>
  <c r="F24" i="3"/>
  <c r="F23" i="3"/>
  <c r="F22" i="3"/>
  <c r="G22" i="3" s="1"/>
  <c r="F21" i="3"/>
  <c r="G21" i="3" s="1"/>
  <c r="F20" i="3"/>
  <c r="F19" i="3"/>
  <c r="F18" i="3"/>
  <c r="G18" i="3" s="1"/>
  <c r="F17" i="3"/>
  <c r="F16" i="3"/>
  <c r="F15" i="3"/>
  <c r="F14" i="3"/>
  <c r="G14" i="3" s="1"/>
  <c r="F13" i="3"/>
  <c r="F12" i="3"/>
  <c r="F11" i="3"/>
  <c r="F10" i="3"/>
  <c r="G10" i="3" s="1"/>
  <c r="F9" i="3"/>
  <c r="F8" i="3"/>
  <c r="F7" i="3"/>
  <c r="F6" i="3"/>
  <c r="G6" i="3" s="1"/>
  <c r="F5" i="3"/>
  <c r="F4" i="3"/>
  <c r="F3" i="3"/>
  <c r="F2" i="3"/>
  <c r="E27" i="2"/>
  <c r="D27" i="2"/>
  <c r="G26" i="2"/>
  <c r="H26" i="2" s="1"/>
  <c r="G25" i="2"/>
  <c r="H25" i="2" s="1"/>
  <c r="C24" i="2"/>
  <c r="C27" i="2" s="1"/>
  <c r="G23" i="2"/>
  <c r="H23" i="2" s="1"/>
  <c r="G22" i="2"/>
  <c r="H22" i="2" s="1"/>
  <c r="G21" i="2"/>
  <c r="H21" i="2" s="1"/>
  <c r="G20" i="2"/>
  <c r="H20" i="2" s="1"/>
  <c r="G19" i="2"/>
  <c r="H19" i="2" s="1"/>
  <c r="G18" i="2"/>
  <c r="H18" i="2" s="1"/>
  <c r="G17" i="2"/>
  <c r="H17" i="2" s="1"/>
  <c r="G16" i="2"/>
  <c r="H16" i="2" s="1"/>
  <c r="G15" i="2"/>
  <c r="H15" i="2" s="1"/>
  <c r="G14" i="2"/>
  <c r="H14" i="2" s="1"/>
  <c r="G13" i="2"/>
  <c r="H13" i="2" s="1"/>
  <c r="G12" i="2"/>
  <c r="H12" i="2" s="1"/>
  <c r="G11" i="2"/>
  <c r="H11" i="2" s="1"/>
  <c r="G10" i="2"/>
  <c r="H10" i="2" s="1"/>
  <c r="G9" i="2"/>
  <c r="H9" i="2" s="1"/>
  <c r="G8" i="2"/>
  <c r="H8" i="2" s="1"/>
  <c r="G7" i="2"/>
  <c r="H7" i="2" s="1"/>
  <c r="G6" i="2"/>
  <c r="H6" i="2" s="1"/>
  <c r="G5" i="2"/>
  <c r="H5" i="2" s="1"/>
  <c r="G4" i="2"/>
  <c r="H4" i="2" s="1"/>
  <c r="G3" i="2"/>
  <c r="H3" i="2" s="1"/>
  <c r="G2" i="2"/>
  <c r="H2" i="2" s="1"/>
  <c r="O27" i="1"/>
  <c r="N27" i="1"/>
  <c r="P27" i="1" s="1"/>
  <c r="J27" i="1"/>
  <c r="I27" i="1"/>
  <c r="K27" i="1" s="1"/>
  <c r="E27" i="1"/>
  <c r="D27" i="1"/>
  <c r="F27" i="1" s="1"/>
  <c r="O26" i="1"/>
  <c r="N26" i="1"/>
  <c r="P26" i="1" s="1"/>
  <c r="J26" i="1"/>
  <c r="I26" i="1"/>
  <c r="K26" i="1" s="1"/>
  <c r="E26" i="1"/>
  <c r="D26" i="1"/>
  <c r="F26" i="1" s="1"/>
  <c r="O25" i="1"/>
  <c r="N25" i="1"/>
  <c r="P25" i="1" s="1"/>
  <c r="J25" i="1"/>
  <c r="I25" i="1"/>
  <c r="K25" i="1" s="1"/>
  <c r="E25" i="1"/>
  <c r="D25" i="1"/>
  <c r="F25" i="1" s="1"/>
  <c r="O24" i="1"/>
  <c r="N24" i="1"/>
  <c r="P24" i="1" s="1"/>
  <c r="J24" i="1"/>
  <c r="I24" i="1"/>
  <c r="K24" i="1" s="1"/>
  <c r="E24" i="1"/>
  <c r="D24" i="1"/>
  <c r="F24" i="1" s="1"/>
  <c r="O23" i="1"/>
  <c r="N23" i="1"/>
  <c r="P23" i="1" s="1"/>
  <c r="J23" i="1"/>
  <c r="I23" i="1"/>
  <c r="K23" i="1" s="1"/>
  <c r="E23" i="1"/>
  <c r="D23" i="1"/>
  <c r="F23" i="1" s="1"/>
  <c r="O22" i="1"/>
  <c r="N22" i="1"/>
  <c r="P22" i="1" s="1"/>
  <c r="J22" i="1"/>
  <c r="I22" i="1"/>
  <c r="K22" i="1" s="1"/>
  <c r="E22" i="1"/>
  <c r="D22" i="1"/>
  <c r="F22" i="1" s="1"/>
  <c r="O21" i="1"/>
  <c r="N21" i="1"/>
  <c r="P21" i="1" s="1"/>
  <c r="J21" i="1"/>
  <c r="I21" i="1"/>
  <c r="K21" i="1" s="1"/>
  <c r="E21" i="1"/>
  <c r="D21" i="1"/>
  <c r="F21" i="1" s="1"/>
  <c r="O20" i="1"/>
  <c r="N20" i="1"/>
  <c r="P20" i="1" s="1"/>
  <c r="J20" i="1"/>
  <c r="I20" i="1"/>
  <c r="K20" i="1" s="1"/>
  <c r="E20" i="1"/>
  <c r="D20" i="1"/>
  <c r="F20" i="1" s="1"/>
  <c r="O19" i="1"/>
  <c r="N19" i="1"/>
  <c r="P19" i="1" s="1"/>
  <c r="J19" i="1"/>
  <c r="I19" i="1"/>
  <c r="K19" i="1" s="1"/>
  <c r="E19" i="1"/>
  <c r="D19" i="1"/>
  <c r="F19" i="1" s="1"/>
  <c r="O18" i="1"/>
  <c r="N18" i="1"/>
  <c r="P18" i="1" s="1"/>
  <c r="J18" i="1"/>
  <c r="I18" i="1"/>
  <c r="K18" i="1" s="1"/>
  <c r="E18" i="1"/>
  <c r="D18" i="1"/>
  <c r="F18" i="1" s="1"/>
  <c r="O17" i="1"/>
  <c r="N17" i="1"/>
  <c r="P17" i="1" s="1"/>
  <c r="J17" i="1"/>
  <c r="I17" i="1"/>
  <c r="K17" i="1" s="1"/>
  <c r="E17" i="1"/>
  <c r="D17" i="1"/>
  <c r="F17" i="1" s="1"/>
  <c r="O16" i="1"/>
  <c r="N16" i="1"/>
  <c r="P16" i="1" s="1"/>
  <c r="J16" i="1"/>
  <c r="I16" i="1"/>
  <c r="K16" i="1" s="1"/>
  <c r="E16" i="1"/>
  <c r="D16" i="1"/>
  <c r="F16" i="1" s="1"/>
  <c r="O15" i="1"/>
  <c r="N15" i="1"/>
  <c r="P15" i="1" s="1"/>
  <c r="J15" i="1"/>
  <c r="I15" i="1"/>
  <c r="K15" i="1" s="1"/>
  <c r="E15" i="1"/>
  <c r="D15" i="1"/>
  <c r="F15" i="1" s="1"/>
  <c r="O14" i="1"/>
  <c r="N14" i="1"/>
  <c r="P14" i="1" s="1"/>
  <c r="J14" i="1"/>
  <c r="I14" i="1"/>
  <c r="K14" i="1" s="1"/>
  <c r="E14" i="1"/>
  <c r="D14" i="1"/>
  <c r="F14" i="1" s="1"/>
  <c r="O13" i="1"/>
  <c r="N13" i="1"/>
  <c r="J13" i="1"/>
  <c r="I13" i="1"/>
  <c r="E13" i="1"/>
  <c r="D13" i="1"/>
  <c r="O12" i="1"/>
  <c r="N12" i="1"/>
  <c r="P12" i="1" s="1"/>
  <c r="J12" i="1"/>
  <c r="I12" i="1"/>
  <c r="K12" i="1" s="1"/>
  <c r="E12" i="1"/>
  <c r="D12" i="1"/>
  <c r="F12" i="1" s="1"/>
  <c r="O11" i="1"/>
  <c r="N11" i="1"/>
  <c r="P11" i="1" s="1"/>
  <c r="J11" i="1"/>
  <c r="I11" i="1"/>
  <c r="K11" i="1" s="1"/>
  <c r="E11" i="1"/>
  <c r="D11" i="1"/>
  <c r="F11" i="1" s="1"/>
  <c r="O10" i="1"/>
  <c r="N10" i="1"/>
  <c r="P10" i="1" s="1"/>
  <c r="J10" i="1"/>
  <c r="I10" i="1"/>
  <c r="K10" i="1" s="1"/>
  <c r="E10" i="1"/>
  <c r="D10" i="1"/>
  <c r="F10" i="1" s="1"/>
  <c r="O9" i="1"/>
  <c r="N9" i="1"/>
  <c r="P9" i="1" s="1"/>
  <c r="J9" i="1"/>
  <c r="I9" i="1"/>
  <c r="K9" i="1" s="1"/>
  <c r="E9" i="1"/>
  <c r="D9" i="1"/>
  <c r="F9" i="1" s="1"/>
  <c r="O8" i="1"/>
  <c r="N8" i="1"/>
  <c r="P8" i="1" s="1"/>
  <c r="J8" i="1"/>
  <c r="I8" i="1"/>
  <c r="K8" i="1" s="1"/>
  <c r="E8" i="1"/>
  <c r="D8" i="1"/>
  <c r="F8" i="1" s="1"/>
  <c r="O7" i="1"/>
  <c r="N7" i="1"/>
  <c r="P7" i="1" s="1"/>
  <c r="J7" i="1"/>
  <c r="I7" i="1"/>
  <c r="K7" i="1" s="1"/>
  <c r="E7" i="1"/>
  <c r="D7" i="1"/>
  <c r="F7" i="1" s="1"/>
  <c r="O6" i="1"/>
  <c r="N6" i="1"/>
  <c r="P6" i="1" s="1"/>
  <c r="J6" i="1"/>
  <c r="I6" i="1"/>
  <c r="K6" i="1" s="1"/>
  <c r="E6" i="1"/>
  <c r="D6" i="1"/>
  <c r="F6" i="1" s="1"/>
  <c r="O5" i="1"/>
  <c r="N5" i="1"/>
  <c r="P5" i="1" s="1"/>
  <c r="J5" i="1"/>
  <c r="I5" i="1"/>
  <c r="K5" i="1" s="1"/>
  <c r="E5" i="1"/>
  <c r="D5" i="1"/>
  <c r="F5" i="1" s="1"/>
  <c r="O4" i="1"/>
  <c r="N4" i="1"/>
  <c r="P4" i="1" s="1"/>
  <c r="J4" i="1"/>
  <c r="I4" i="1"/>
  <c r="K4" i="1" s="1"/>
  <c r="E4" i="1"/>
  <c r="D4" i="1"/>
  <c r="F4" i="1" s="1"/>
  <c r="O3" i="1"/>
  <c r="N3" i="1"/>
  <c r="J3" i="1"/>
  <c r="I3" i="1"/>
  <c r="E3" i="1"/>
  <c r="D3" i="1"/>
  <c r="G27" i="2" l="1"/>
  <c r="H27" i="2" s="1"/>
  <c r="F18" i="4"/>
  <c r="G18" i="4" s="1"/>
  <c r="G17" i="3"/>
  <c r="N5" i="4"/>
  <c r="O5" i="4" s="1"/>
  <c r="N11" i="4"/>
  <c r="O11" i="4" s="1"/>
  <c r="N17" i="4"/>
  <c r="O17" i="4" s="1"/>
  <c r="N14" i="4"/>
  <c r="O14" i="4" s="1"/>
  <c r="N13" i="4"/>
  <c r="O13" i="4" s="1"/>
  <c r="F16" i="4"/>
  <c r="G16" i="4" s="1"/>
  <c r="V16" i="4"/>
  <c r="W16" i="4" s="1"/>
  <c r="F22" i="4"/>
  <c r="G22" i="4" s="1"/>
  <c r="V22" i="4"/>
  <c r="W22" i="4" s="1"/>
  <c r="F6" i="4"/>
  <c r="G6" i="4" s="1"/>
  <c r="V6" i="4"/>
  <c r="W6" i="4" s="1"/>
  <c r="F9" i="4"/>
  <c r="G9" i="4" s="1"/>
  <c r="V9" i="4"/>
  <c r="W9" i="4" s="1"/>
  <c r="N25" i="4"/>
  <c r="O25" i="4" s="1"/>
  <c r="U27" i="4"/>
  <c r="V18" i="4"/>
  <c r="W18" i="4" s="1"/>
  <c r="V13" i="4"/>
  <c r="W13" i="4" s="1"/>
  <c r="V23" i="4"/>
  <c r="W23" i="4" s="1"/>
  <c r="Y23" i="4" s="1"/>
  <c r="Z23" i="4" s="1"/>
  <c r="N16" i="4"/>
  <c r="O16" i="4" s="1"/>
  <c r="F5" i="4"/>
  <c r="G5" i="4" s="1"/>
  <c r="Y5" i="4" s="1"/>
  <c r="Z5" i="4" s="1"/>
  <c r="V5" i="4"/>
  <c r="W5" i="4" s="1"/>
  <c r="N6" i="4"/>
  <c r="O6" i="4" s="1"/>
  <c r="F11" i="4"/>
  <c r="G11" i="4" s="1"/>
  <c r="V11" i="4"/>
  <c r="W11" i="4" s="1"/>
  <c r="F14" i="4"/>
  <c r="G14" i="4" s="1"/>
  <c r="F3" i="4"/>
  <c r="G3" i="4" s="1"/>
  <c r="Y3" i="4" s="1"/>
  <c r="Z3" i="4" s="1"/>
  <c r="F15" i="4"/>
  <c r="G15" i="4" s="1"/>
  <c r="F4" i="4"/>
  <c r="G4" i="4" s="1"/>
  <c r="N21" i="4"/>
  <c r="O21" i="4" s="1"/>
  <c r="N22" i="4"/>
  <c r="O22" i="4" s="1"/>
  <c r="F8" i="4"/>
  <c r="G8" i="4" s="1"/>
  <c r="V8" i="4"/>
  <c r="W8" i="4" s="1"/>
  <c r="F17" i="4"/>
  <c r="G17" i="4" s="1"/>
  <c r="V17" i="4"/>
  <c r="W17" i="4" s="1"/>
  <c r="N7" i="4"/>
  <c r="O7" i="4" s="1"/>
  <c r="Y7" i="4" s="1"/>
  <c r="Z7" i="4" s="1"/>
  <c r="N9" i="4"/>
  <c r="O9" i="4" s="1"/>
  <c r="Y9" i="4" s="1"/>
  <c r="Z9" i="4" s="1"/>
  <c r="F20" i="4"/>
  <c r="G20" i="4" s="1"/>
  <c r="V20" i="4"/>
  <c r="W20" i="4" s="1"/>
  <c r="Y20" i="4" s="1"/>
  <c r="Z20" i="4" s="1"/>
  <c r="C24" i="4"/>
  <c r="F25" i="4"/>
  <c r="G25" i="4" s="1"/>
  <c r="V25" i="4"/>
  <c r="W25" i="4" s="1"/>
  <c r="N26" i="4"/>
  <c r="O26" i="4" s="1"/>
  <c r="Y26" i="4" s="1"/>
  <c r="Z26" i="4" s="1"/>
  <c r="Y21" i="4"/>
  <c r="Z21" i="4" s="1"/>
  <c r="V14" i="4"/>
  <c r="W14" i="4" s="1"/>
  <c r="V3" i="4"/>
  <c r="W3" i="4" s="1"/>
  <c r="V15" i="4"/>
  <c r="W15" i="4" s="1"/>
  <c r="V4" i="4"/>
  <c r="W4" i="4" s="1"/>
  <c r="N2" i="4"/>
  <c r="O2" i="4" s="1"/>
  <c r="Y2" i="4" s="1"/>
  <c r="Z2" i="4" s="1"/>
  <c r="F19" i="4"/>
  <c r="G19" i="4" s="1"/>
  <c r="V19" i="4"/>
  <c r="W19" i="4" s="1"/>
  <c r="Y19" i="4" s="1"/>
  <c r="Z19" i="4" s="1"/>
  <c r="N10" i="4"/>
  <c r="O10" i="4" s="1"/>
  <c r="Y10" i="4" s="1"/>
  <c r="Z10" i="4" s="1"/>
  <c r="V24" i="4"/>
  <c r="W24" i="4" s="1"/>
  <c r="F26" i="4"/>
  <c r="G26" i="4" s="1"/>
  <c r="G12" i="4"/>
  <c r="Y18" i="4"/>
  <c r="Z18" i="4" s="1"/>
  <c r="Y13" i="4"/>
  <c r="Z13" i="4" s="1"/>
  <c r="V12" i="4"/>
  <c r="N27" i="4"/>
  <c r="S27" i="4"/>
  <c r="Y6" i="4"/>
  <c r="Z6" i="4" s="1"/>
  <c r="E24" i="4"/>
  <c r="G5" i="3"/>
  <c r="G13" i="3"/>
  <c r="G9" i="3"/>
  <c r="F25" i="3"/>
  <c r="G4" i="3"/>
  <c r="G8" i="3"/>
  <c r="G12" i="3"/>
  <c r="G16" i="3"/>
  <c r="G20" i="3"/>
  <c r="G24" i="3"/>
  <c r="G3" i="3"/>
  <c r="G7" i="3"/>
  <c r="G11" i="3"/>
  <c r="G15" i="3"/>
  <c r="G19" i="3"/>
  <c r="G23" i="3"/>
  <c r="G2" i="3"/>
  <c r="G26" i="3"/>
  <c r="G24" i="2"/>
  <c r="H24" i="2" s="1"/>
  <c r="Q26" i="1"/>
  <c r="R26" i="1" s="1"/>
  <c r="Q25" i="1"/>
  <c r="R25" i="1" s="1"/>
  <c r="Q12" i="1"/>
  <c r="R12" i="1" s="1"/>
  <c r="Q24" i="1"/>
  <c r="R24" i="1" s="1"/>
  <c r="Q11" i="1"/>
  <c r="R11" i="1" s="1"/>
  <c r="Q27" i="1"/>
  <c r="R27" i="1" s="1"/>
  <c r="Q6" i="1"/>
  <c r="R6" i="1" s="1"/>
  <c r="Q20" i="1"/>
  <c r="R20" i="1" s="1"/>
  <c r="Q3" i="1"/>
  <c r="R3" i="1" s="1"/>
  <c r="Q7" i="1"/>
  <c r="R7" i="1" s="1"/>
  <c r="Q13" i="1"/>
  <c r="R13" i="1" s="1"/>
  <c r="Q17" i="1"/>
  <c r="R17" i="1" s="1"/>
  <c r="Q21" i="1"/>
  <c r="R21" i="1" s="1"/>
  <c r="Q4" i="1"/>
  <c r="R4" i="1" s="1"/>
  <c r="Q8" i="1"/>
  <c r="R8" i="1" s="1"/>
  <c r="Q14" i="1"/>
  <c r="R14" i="1" s="1"/>
  <c r="Q9" i="1"/>
  <c r="R9" i="1" s="1"/>
  <c r="Q10" i="1"/>
  <c r="R10" i="1" s="1"/>
  <c r="Q15" i="1"/>
  <c r="R15" i="1" s="1"/>
  <c r="Q18" i="1"/>
  <c r="R18" i="1" s="1"/>
  <c r="Q22" i="1"/>
  <c r="R22" i="1" s="1"/>
  <c r="Q5" i="1"/>
  <c r="R5" i="1" s="1"/>
  <c r="Q16" i="1"/>
  <c r="R16" i="1" s="1"/>
  <c r="Q19" i="1"/>
  <c r="R19" i="1" s="1"/>
  <c r="Q23" i="1"/>
  <c r="R23" i="1" s="1"/>
  <c r="F3" i="1"/>
  <c r="K3" i="1"/>
  <c r="P3" i="1"/>
  <c r="Y8" i="4" l="1"/>
  <c r="Z8" i="4" s="1"/>
  <c r="Y15" i="4"/>
  <c r="Z15" i="4" s="1"/>
  <c r="Y16" i="4"/>
  <c r="Z16" i="4" s="1"/>
  <c r="Y17" i="4"/>
  <c r="Z17" i="4" s="1"/>
  <c r="Y22" i="4"/>
  <c r="Z22" i="4" s="1"/>
  <c r="Y11" i="4"/>
  <c r="Z11" i="4" s="1"/>
  <c r="Y14" i="4"/>
  <c r="Z14" i="4" s="1"/>
  <c r="F24" i="4"/>
  <c r="F27" i="4" s="1"/>
  <c r="G27" i="4" s="1"/>
  <c r="O27" i="4"/>
  <c r="Y25" i="4"/>
  <c r="Z25" i="4" s="1"/>
  <c r="Y4" i="4"/>
  <c r="Z4" i="4" s="1"/>
  <c r="V27" i="4"/>
  <c r="W12" i="4"/>
  <c r="W27" i="4" s="1"/>
  <c r="G25" i="3"/>
  <c r="F27" i="3"/>
  <c r="G24" i="4" l="1"/>
  <c r="Y24" i="4" s="1"/>
  <c r="Z24" i="4" s="1"/>
  <c r="Y27" i="4"/>
  <c r="Z27" i="4" s="1"/>
  <c r="Y12" i="4"/>
  <c r="Z12" i="4" s="1"/>
  <c r="G27" i="3"/>
</calcChain>
</file>

<file path=xl/sharedStrings.xml><?xml version="1.0" encoding="utf-8"?>
<sst xmlns="http://schemas.openxmlformats.org/spreadsheetml/2006/main" count="240" uniqueCount="118">
  <si>
    <t>Library</t>
  </si>
  <si>
    <t>Items Loaned</t>
  </si>
  <si>
    <t>Items Received</t>
  </si>
  <si>
    <t>Loaned +Received</t>
  </si>
  <si>
    <t>sent per received</t>
  </si>
  <si>
    <t>*2017 %</t>
  </si>
  <si>
    <t>*2018 %</t>
  </si>
  <si>
    <t>*2019 %</t>
  </si>
  <si>
    <t>Abbotsford</t>
  </si>
  <si>
    <t>Antigo</t>
  </si>
  <si>
    <t>Colby</t>
  </si>
  <si>
    <t>Crandon</t>
  </si>
  <si>
    <t>Dorchester</t>
  </si>
  <si>
    <t>Gilman</t>
  </si>
  <si>
    <t>Granton</t>
  </si>
  <si>
    <t>Greenwood</t>
  </si>
  <si>
    <t>Laona</t>
  </si>
  <si>
    <t>Loyal</t>
  </si>
  <si>
    <t xml:space="preserve">Marathon </t>
  </si>
  <si>
    <t>Medford</t>
  </si>
  <si>
    <t>Merrill</t>
  </si>
  <si>
    <t>Minocqua</t>
  </si>
  <si>
    <t>Neillsville</t>
  </si>
  <si>
    <t>Owen</t>
  </si>
  <si>
    <t>Rhinelander</t>
  </si>
  <si>
    <t>Rib Lake</t>
  </si>
  <si>
    <t>Stetsonville</t>
  </si>
  <si>
    <t>Thorp</t>
  </si>
  <si>
    <t>Three Lakes</t>
  </si>
  <si>
    <t>Tomahawk</t>
  </si>
  <si>
    <t>Wabeno</t>
  </si>
  <si>
    <t>Westboro</t>
  </si>
  <si>
    <t>Withee</t>
  </si>
  <si>
    <t>Grand Total</t>
  </si>
  <si>
    <t>Loaned + Received</t>
  </si>
  <si>
    <t xml:space="preserve">Library </t>
  </si>
  <si>
    <t>3 year avg of sent / received</t>
  </si>
  <si>
    <t xml:space="preserve">Amount above or below a 1:1 sharing ratio. </t>
  </si>
  <si>
    <t>V-CAT MEMBERS</t>
  </si>
  <si>
    <t>2017 ANNUAL CIRC.</t>
  </si>
  <si>
    <t>2018 ANNUAL CIRC.</t>
  </si>
  <si>
    <t xml:space="preserve">2019 Annual Circ* </t>
  </si>
  <si>
    <t xml:space="preserve">3 Year Circ Total </t>
  </si>
  <si>
    <t>Percent of Total 3 year V-Cat Circ</t>
  </si>
  <si>
    <t>Wausau/Marathon County Public Library</t>
  </si>
  <si>
    <t>Marathon Co PL</t>
  </si>
  <si>
    <t>T.B. Scott Free Library</t>
  </si>
  <si>
    <t>Merrill PL</t>
  </si>
  <si>
    <t>Minocqua Public Library</t>
  </si>
  <si>
    <t>Minocqua PL</t>
  </si>
  <si>
    <t>Rhinelander Distict Library</t>
  </si>
  <si>
    <t>Rhinelander PL</t>
  </si>
  <si>
    <t>Frances L Simek Memorial Library</t>
  </si>
  <si>
    <t>Medford PL</t>
  </si>
  <si>
    <t>Antigo Public Library</t>
  </si>
  <si>
    <t>Antigo PL</t>
  </si>
  <si>
    <t>Colby Public Library</t>
  </si>
  <si>
    <t>Colby PL</t>
  </si>
  <si>
    <t>Tomahawk Public Library</t>
  </si>
  <si>
    <t>Tomahawk PL</t>
  </si>
  <si>
    <t>Abbotsford Public Library</t>
  </si>
  <si>
    <t>Abbotsford PL</t>
  </si>
  <si>
    <t>Crandon Public Library</t>
  </si>
  <si>
    <t>Crandon PL</t>
  </si>
  <si>
    <t>Greenwood  Public Library</t>
  </si>
  <si>
    <t>Greenwood PL</t>
  </si>
  <si>
    <t>Neillsville Public Library</t>
  </si>
  <si>
    <t>Neillsville PL</t>
  </si>
  <si>
    <t>Thorp Public Library</t>
  </si>
  <si>
    <t>Thorp PL</t>
  </si>
  <si>
    <t>Demmer Memorial Library</t>
  </si>
  <si>
    <t>Three Lakes PL</t>
  </si>
  <si>
    <t>Rib Lake Public Library</t>
  </si>
  <si>
    <t>Rib Lake PL</t>
  </si>
  <si>
    <t>Jean M. Thomsen Memorial Library</t>
  </si>
  <si>
    <t>Stetsonville PL</t>
  </si>
  <si>
    <t>Dorchester Public Library</t>
  </si>
  <si>
    <t>Dorchester PL</t>
  </si>
  <si>
    <t>Western Taylor County Public Library</t>
  </si>
  <si>
    <t>Gilman PL</t>
  </si>
  <si>
    <t>Granton Community Library</t>
  </si>
  <si>
    <t>Granton PL</t>
  </si>
  <si>
    <t>Edith Evans Community Library</t>
  </si>
  <si>
    <t>Laona PL</t>
  </si>
  <si>
    <t>Loyal Public Library</t>
  </si>
  <si>
    <t>Loyal PL</t>
  </si>
  <si>
    <t>Owen Public Library</t>
  </si>
  <si>
    <t xml:space="preserve">Owen PL    </t>
  </si>
  <si>
    <t>Wabeno Community Library</t>
  </si>
  <si>
    <t>Wabeno PL</t>
  </si>
  <si>
    <t>Wabeno PL**</t>
  </si>
  <si>
    <t>Westboro Public Library</t>
  </si>
  <si>
    <t>Westboro PL</t>
  </si>
  <si>
    <t>Withee Public Library</t>
  </si>
  <si>
    <t>Withee PL</t>
  </si>
  <si>
    <t>TOTAL:</t>
  </si>
  <si>
    <t>2017 Holdings</t>
  </si>
  <si>
    <t xml:space="preserve">V-CAT MEMBERS </t>
  </si>
  <si>
    <t>2018 Holdings</t>
  </si>
  <si>
    <t>2019 Holdings**</t>
  </si>
  <si>
    <t>% OF TOTAL CIRC</t>
  </si>
  <si>
    <t>% of TOTAL Holdings</t>
  </si>
  <si>
    <t>AVG % of Annual Circ &amp; Holdings</t>
  </si>
  <si>
    <t>2019 V- Cat Share</t>
  </si>
  <si>
    <t>2020 V-Cat Share</t>
  </si>
  <si>
    <t xml:space="preserve">2019 Annual Circluation* </t>
  </si>
  <si>
    <t>% oF TOTAL           V-Cat Annual Circulation</t>
  </si>
  <si>
    <t>% of TOTAL     V-Cat Holdings</t>
  </si>
  <si>
    <t>Average of % of TOTAL V-Cat Annual Circulation and  % of TOTAL V-Cat Holdings</t>
  </si>
  <si>
    <t>2021 V-Cat Share</t>
  </si>
  <si>
    <t>3 Year Total V-Cat Share</t>
  </si>
  <si>
    <t>% of 3 Year Total V-Cat Share</t>
  </si>
  <si>
    <t xml:space="preserve">3 Year Total </t>
  </si>
  <si>
    <t>average % of holdings</t>
  </si>
  <si>
    <t xml:space="preserve">  According to the V-Cat Participation Agreement,  a library's total holdings will be taken from the V-Cat statistics derived on the first day of the year. </t>
  </si>
  <si>
    <t>According to V-Cat Participation agreement, the total circulation will be taken from the annual reports that each member public library files with the state.</t>
  </si>
  <si>
    <t xml:space="preserve">Items lent and received could be sourced from the V-Cat Totals report or the annual reports that each member public library files with the state. This data is from the annual reports each member library has filed with the state. </t>
  </si>
  <si>
    <t xml:space="preserve">According to the V-Cat Participation Agreement,  a library's total holdings will be taken from the V-Cat statistics derived on the first day of the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</si>
</sst>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Arial"/>
      <family val="2"/>
    </font>
    <font>
      <sz val="10"/>
      <color rgb="FF000000"/>
      <name val="Arial"/>
      <family val="2"/>
    </font>
    <font>
      <b/>
      <sz val="10"/>
      <name val="Arial"/>
      <family val="2"/>
    </font>
    <font>
      <b/>
      <sz val="9"/>
      <name val="Arial"/>
      <family val="2"/>
    </font>
    <font>
      <b/>
      <i/>
      <sz val="10"/>
      <name val="Arial"/>
      <family val="2"/>
    </font>
    <font>
      <b/>
      <i/>
      <sz val="12"/>
      <color theme="1"/>
      <name val="Arial"/>
      <family val="2"/>
    </font>
    <font>
      <b/>
      <sz val="12"/>
      <color theme="1"/>
      <name val="Arial"/>
      <family val="2"/>
    </font>
    <font>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cellStyleXfs>
  <cellXfs count="73">
    <xf numFmtId="0" fontId="0" fillId="0" borderId="0" xfId="0"/>
    <xf numFmtId="0" fontId="4" fillId="0" borderId="0" xfId="0" applyFont="1" applyAlignment="1">
      <alignment horizontal="center" vertical="center"/>
    </xf>
    <xf numFmtId="0" fontId="0" fillId="0" borderId="0" xfId="0"/>
    <xf numFmtId="0" fontId="4" fillId="0" borderId="0" xfId="0" applyFont="1" applyAlignment="1">
      <alignment horizontal="center" vertical="top" wrapText="1"/>
    </xf>
    <xf numFmtId="3" fontId="3" fillId="0" borderId="0" xfId="0" applyNumberFormat="1" applyFont="1" applyAlignment="1">
      <alignment horizontal="center" vertical="top" wrapText="1"/>
    </xf>
    <xf numFmtId="164" fontId="3" fillId="3" borderId="0" xfId="0" applyNumberFormat="1" applyFont="1" applyFill="1" applyAlignment="1">
      <alignment horizontal="center" vertical="top" wrapText="1"/>
    </xf>
    <xf numFmtId="0" fontId="4" fillId="0" borderId="0" xfId="0" applyFont="1"/>
    <xf numFmtId="3" fontId="4" fillId="0" borderId="0" xfId="0" applyNumberFormat="1" applyFont="1"/>
    <xf numFmtId="164" fontId="4" fillId="3" borderId="0" xfId="0" applyNumberFormat="1" applyFont="1" applyFill="1"/>
    <xf numFmtId="10" fontId="4" fillId="0" borderId="0" xfId="0" applyNumberFormat="1" applyFont="1"/>
    <xf numFmtId="3" fontId="5" fillId="0" borderId="1" xfId="3" applyNumberFormat="1" applyBorder="1"/>
    <xf numFmtId="2" fontId="2" fillId="0" borderId="0" xfId="0" applyNumberFormat="1" applyFont="1"/>
    <xf numFmtId="3" fontId="5" fillId="0" borderId="2" xfId="3" applyNumberFormat="1" applyBorder="1"/>
    <xf numFmtId="38" fontId="4" fillId="0" borderId="0" xfId="0" applyNumberFormat="1" applyFont="1"/>
    <xf numFmtId="3" fontId="5" fillId="0" borderId="3" xfId="3" applyNumberFormat="1" applyBorder="1"/>
    <xf numFmtId="0" fontId="3" fillId="0" borderId="0" xfId="0" applyFont="1"/>
    <xf numFmtId="3" fontId="3" fillId="0" borderId="0" xfId="0" applyNumberFormat="1" applyFont="1"/>
    <xf numFmtId="3" fontId="3" fillId="0" borderId="0" xfId="0" applyNumberFormat="1" applyFont="1" applyFill="1" applyAlignment="1">
      <alignment horizontal="center" vertical="top" wrapText="1"/>
    </xf>
    <xf numFmtId="10" fontId="4" fillId="0" borderId="0" xfId="0" applyNumberFormat="1" applyFont="1" applyFill="1"/>
    <xf numFmtId="0" fontId="2" fillId="0" borderId="0" xfId="0" applyFont="1"/>
    <xf numFmtId="0" fontId="7" fillId="0" borderId="1" xfId="4" applyFont="1" applyBorder="1" applyAlignment="1">
      <alignment wrapText="1"/>
    </xf>
    <xf numFmtId="0" fontId="8" fillId="0" borderId="1" xfId="4" applyFont="1" applyBorder="1" applyAlignment="1">
      <alignment horizontal="center" wrapText="1"/>
    </xf>
    <xf numFmtId="0" fontId="9" fillId="0" borderId="4" xfId="4" applyFont="1" applyBorder="1"/>
    <xf numFmtId="0" fontId="5" fillId="0" borderId="4" xfId="4" applyBorder="1" applyAlignment="1">
      <alignment horizontal="right"/>
    </xf>
    <xf numFmtId="3" fontId="0" fillId="0" borderId="0" xfId="0" applyNumberFormat="1"/>
    <xf numFmtId="165" fontId="0" fillId="0" borderId="0" xfId="2" applyNumberFormat="1" applyFont="1"/>
    <xf numFmtId="0" fontId="5" fillId="0" borderId="4" xfId="4" applyBorder="1"/>
    <xf numFmtId="0" fontId="5" fillId="0" borderId="5" xfId="4" applyBorder="1" applyAlignment="1">
      <alignment horizontal="right"/>
    </xf>
    <xf numFmtId="0" fontId="5" fillId="0" borderId="6" xfId="4" applyBorder="1" applyAlignment="1">
      <alignment horizontal="right"/>
    </xf>
    <xf numFmtId="0" fontId="10" fillId="0" borderId="5" xfId="0" applyFont="1" applyBorder="1" applyAlignment="1">
      <alignment horizontal="right"/>
    </xf>
    <xf numFmtId="0" fontId="10" fillId="0" borderId="4" xfId="0" applyFont="1" applyBorder="1" applyAlignment="1">
      <alignment horizontal="right"/>
    </xf>
    <xf numFmtId="0" fontId="11" fillId="0" borderId="4" xfId="0" applyFont="1" applyBorder="1" applyAlignment="1">
      <alignment horizontal="right"/>
    </xf>
    <xf numFmtId="2" fontId="2" fillId="5" borderId="0" xfId="0" applyNumberFormat="1" applyFont="1" applyFill="1" applyAlignment="1">
      <alignment wrapText="1"/>
    </xf>
    <xf numFmtId="2" fontId="2" fillId="5" borderId="0" xfId="0" applyNumberFormat="1" applyFont="1" applyFill="1"/>
    <xf numFmtId="0" fontId="8" fillId="0" borderId="2" xfId="4" applyFont="1" applyBorder="1" applyAlignment="1">
      <alignment horizontal="center"/>
    </xf>
    <xf numFmtId="3" fontId="12" fillId="0" borderId="1" xfId="5" applyNumberFormat="1" applyFont="1" applyBorder="1"/>
    <xf numFmtId="3" fontId="12" fillId="0" borderId="2" xfId="5" applyNumberFormat="1" applyFont="1" applyBorder="1"/>
    <xf numFmtId="3" fontId="12" fillId="0" borderId="3" xfId="5" applyNumberFormat="1" applyFont="1" applyBorder="1"/>
    <xf numFmtId="165" fontId="8" fillId="0" borderId="1" xfId="2" applyNumberFormat="1" applyFont="1" applyBorder="1" applyAlignment="1">
      <alignment horizontal="center" wrapText="1"/>
    </xf>
    <xf numFmtId="165" fontId="8" fillId="0" borderId="0" xfId="2" applyNumberFormat="1" applyFont="1" applyBorder="1" applyAlignment="1">
      <alignment horizontal="center" wrapText="1"/>
    </xf>
    <xf numFmtId="165" fontId="8" fillId="0" borderId="1" xfId="4" applyNumberFormat="1" applyFont="1" applyBorder="1" applyAlignment="1">
      <alignment horizontal="center" wrapText="1"/>
    </xf>
    <xf numFmtId="44" fontId="8" fillId="0" borderId="0" xfId="1" applyFont="1" applyBorder="1" applyAlignment="1">
      <alignment horizontal="center" wrapText="1"/>
    </xf>
    <xf numFmtId="10" fontId="8" fillId="0" borderId="1" xfId="4" applyNumberFormat="1" applyFont="1" applyBorder="1" applyAlignment="1">
      <alignment horizontal="center" wrapText="1"/>
    </xf>
    <xf numFmtId="0" fontId="2" fillId="0" borderId="0" xfId="0" applyFont="1" applyAlignment="1">
      <alignment wrapText="1"/>
    </xf>
    <xf numFmtId="165" fontId="5" fillId="0" borderId="4" xfId="3" applyNumberFormat="1" applyBorder="1"/>
    <xf numFmtId="165" fontId="5" fillId="0" borderId="7" xfId="3" applyNumberFormat="1" applyBorder="1"/>
    <xf numFmtId="165" fontId="5" fillId="6" borderId="1" xfId="2" applyNumberFormat="1" applyFont="1" applyFill="1" applyBorder="1"/>
    <xf numFmtId="44" fontId="5" fillId="6" borderId="0" xfId="1" applyFont="1" applyFill="1" applyBorder="1"/>
    <xf numFmtId="165" fontId="5" fillId="6" borderId="1" xfId="3" applyNumberFormat="1" applyFill="1" applyBorder="1"/>
    <xf numFmtId="165" fontId="5" fillId="0" borderId="7" xfId="2" applyNumberFormat="1" applyFont="1" applyBorder="1"/>
    <xf numFmtId="44" fontId="0" fillId="0" borderId="0" xfId="1" applyFont="1"/>
    <xf numFmtId="44" fontId="0" fillId="0" borderId="0" xfId="0" applyNumberFormat="1"/>
    <xf numFmtId="165" fontId="5" fillId="0" borderId="1" xfId="2" applyNumberFormat="1" applyFont="1" applyBorder="1"/>
    <xf numFmtId="10" fontId="0" fillId="0" borderId="0" xfId="0" applyNumberFormat="1"/>
    <xf numFmtId="10" fontId="0" fillId="0" borderId="0" xfId="2" applyNumberFormat="1" applyFont="1"/>
    <xf numFmtId="165" fontId="0" fillId="0" borderId="0" xfId="0" applyNumberFormat="1"/>
    <xf numFmtId="0" fontId="6" fillId="4" borderId="0" xfId="0" applyFont="1" applyFill="1" applyBorder="1" applyAlignment="1">
      <alignment horizontal="left" vertical="center" wrapText="1" indent="2"/>
    </xf>
    <xf numFmtId="0" fontId="7" fillId="0" borderId="0" xfId="4" applyFont="1" applyBorder="1" applyAlignment="1">
      <alignment wrapText="1"/>
    </xf>
    <xf numFmtId="0" fontId="8" fillId="0" borderId="0" xfId="4" applyFont="1" applyBorder="1" applyAlignment="1">
      <alignment horizontal="center" wrapText="1"/>
    </xf>
    <xf numFmtId="0" fontId="0" fillId="0" borderId="0" xfId="0" applyBorder="1"/>
    <xf numFmtId="165" fontId="0" fillId="0" borderId="0" xfId="2" applyNumberFormat="1" applyFont="1" applyBorder="1" applyAlignment="1">
      <alignment wrapText="1"/>
    </xf>
    <xf numFmtId="0" fontId="9" fillId="0" borderId="0" xfId="4" applyFont="1" applyBorder="1"/>
    <xf numFmtId="3" fontId="5" fillId="0" borderId="0" xfId="3" applyNumberFormat="1" applyBorder="1"/>
    <xf numFmtId="3" fontId="0" fillId="0" borderId="0" xfId="0" applyNumberFormat="1" applyBorder="1"/>
    <xf numFmtId="165" fontId="0" fillId="0" borderId="0" xfId="2" applyNumberFormat="1" applyFont="1" applyBorder="1"/>
    <xf numFmtId="0" fontId="5" fillId="0" borderId="0" xfId="4" applyBorder="1"/>
    <xf numFmtId="0" fontId="10" fillId="0" borderId="0" xfId="0" applyFont="1" applyBorder="1" applyAlignment="1">
      <alignment horizontal="right"/>
    </xf>
    <xf numFmtId="0" fontId="5" fillId="0" borderId="0" xfId="3" applyBorder="1"/>
    <xf numFmtId="0" fontId="8" fillId="0" borderId="8" xfId="4" applyFont="1" applyFill="1" applyBorder="1" applyAlignment="1">
      <alignment horizontal="center"/>
    </xf>
    <xf numFmtId="0" fontId="3" fillId="2" borderId="0" xfId="0" applyFont="1" applyFill="1" applyAlignment="1">
      <alignment horizontal="center" vertical="center"/>
    </xf>
    <xf numFmtId="0" fontId="0" fillId="2" borderId="0" xfId="0" applyFill="1"/>
    <xf numFmtId="0" fontId="3" fillId="0" borderId="0" xfId="0" applyFont="1" applyAlignment="1">
      <alignment horizontal="center" vertical="center"/>
    </xf>
    <xf numFmtId="0" fontId="0" fillId="0" borderId="0" xfId="0"/>
  </cellXfs>
  <cellStyles count="6">
    <cellStyle name="Currency" xfId="1" builtinId="4"/>
    <cellStyle name="Normal" xfId="0" builtinId="0"/>
    <cellStyle name="Normal 3" xfId="4" xr:uid="{15E5C12A-05BC-44AF-B59A-5B5515EE33E5}"/>
    <cellStyle name="Normal 4" xfId="3" xr:uid="{758E6355-31B2-46AE-BDAB-9FBC5C6F4469}"/>
    <cellStyle name="Normal 5" xfId="5" xr:uid="{E26C8389-B710-4160-A95B-B98D6A66A27A}"/>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A705F-9839-412D-BE39-CCD4B18EEC9C}">
  <dimension ref="A1:H44"/>
  <sheetViews>
    <sheetView topLeftCell="B7" workbookViewId="0">
      <selection activeCell="C2" sqref="C2"/>
    </sheetView>
  </sheetViews>
  <sheetFormatPr defaultRowHeight="14.4" x14ac:dyDescent="0.3"/>
  <cols>
    <col min="1" max="1" width="28.44140625" style="59" hidden="1" customWidth="1"/>
    <col min="2" max="2" width="16" style="59" customWidth="1"/>
    <col min="3" max="5" width="9.109375" style="59" customWidth="1"/>
    <col min="6" max="6" width="8.88671875" style="59" customWidth="1"/>
    <col min="7" max="7" width="14.88671875" style="59" bestFit="1" customWidth="1"/>
    <col min="8" max="8" width="13.77734375" style="64" customWidth="1"/>
    <col min="9" max="16384" width="8.88671875" style="59"/>
  </cols>
  <sheetData>
    <row r="1" spans="1:8" ht="56.4" customHeight="1" x14ac:dyDescent="0.3">
      <c r="A1" s="56" t="s">
        <v>0</v>
      </c>
      <c r="B1" s="57" t="s">
        <v>38</v>
      </c>
      <c r="C1" s="58" t="s">
        <v>39</v>
      </c>
      <c r="D1" s="58" t="s">
        <v>40</v>
      </c>
      <c r="E1" s="58" t="s">
        <v>41</v>
      </c>
      <c r="G1" s="59" t="s">
        <v>42</v>
      </c>
      <c r="H1" s="60" t="s">
        <v>43</v>
      </c>
    </row>
    <row r="2" spans="1:8" ht="13.8" customHeight="1" x14ac:dyDescent="0.3">
      <c r="A2" s="56" t="s">
        <v>44</v>
      </c>
      <c r="B2" s="61" t="s">
        <v>45</v>
      </c>
      <c r="C2" s="62">
        <v>853217</v>
      </c>
      <c r="D2" s="62">
        <v>805435</v>
      </c>
      <c r="E2" s="62">
        <v>784604</v>
      </c>
      <c r="G2" s="63">
        <f t="shared" ref="G2:G27" si="0">SUM(C2,D2,E2)</f>
        <v>2443256</v>
      </c>
      <c r="H2" s="64">
        <f t="shared" ref="H2:H27" si="1">G2/6136153</f>
        <v>0.39817390472499625</v>
      </c>
    </row>
    <row r="3" spans="1:8" ht="13.8" customHeight="1" x14ac:dyDescent="0.3">
      <c r="A3" s="56" t="s">
        <v>46</v>
      </c>
      <c r="B3" s="65" t="s">
        <v>47</v>
      </c>
      <c r="C3" s="62">
        <v>176027</v>
      </c>
      <c r="D3" s="62">
        <v>165389</v>
      </c>
      <c r="E3" s="62">
        <v>155277</v>
      </c>
      <c r="G3" s="63">
        <f t="shared" si="0"/>
        <v>496693</v>
      </c>
      <c r="H3" s="64">
        <f t="shared" si="1"/>
        <v>8.0945341486758887E-2</v>
      </c>
    </row>
    <row r="4" spans="1:8" ht="13.8" customHeight="1" x14ac:dyDescent="0.3">
      <c r="A4" s="56" t="s">
        <v>48</v>
      </c>
      <c r="B4" s="65" t="s">
        <v>49</v>
      </c>
      <c r="C4" s="62">
        <v>155956</v>
      </c>
      <c r="D4" s="62">
        <v>150782</v>
      </c>
      <c r="E4" s="62">
        <v>142383</v>
      </c>
      <c r="G4" s="63">
        <f t="shared" si="0"/>
        <v>449121</v>
      </c>
      <c r="H4" s="64">
        <f t="shared" si="1"/>
        <v>7.3192601292699194E-2</v>
      </c>
    </row>
    <row r="5" spans="1:8" ht="13.8" customHeight="1" x14ac:dyDescent="0.3">
      <c r="A5" s="56" t="s">
        <v>50</v>
      </c>
      <c r="B5" s="65" t="s">
        <v>51</v>
      </c>
      <c r="C5" s="62">
        <v>168660</v>
      </c>
      <c r="D5" s="62">
        <v>161779</v>
      </c>
      <c r="E5" s="62">
        <v>156987</v>
      </c>
      <c r="G5" s="63">
        <f t="shared" si="0"/>
        <v>487426</v>
      </c>
      <c r="H5" s="64">
        <f t="shared" si="1"/>
        <v>7.9435111868951122E-2</v>
      </c>
    </row>
    <row r="6" spans="1:8" ht="13.8" customHeight="1" x14ac:dyDescent="0.3">
      <c r="A6" s="56" t="s">
        <v>52</v>
      </c>
      <c r="B6" s="65" t="s">
        <v>53</v>
      </c>
      <c r="C6" s="62">
        <v>136450</v>
      </c>
      <c r="D6" s="62">
        <v>137035</v>
      </c>
      <c r="E6" s="62">
        <v>152572</v>
      </c>
      <c r="G6" s="63">
        <f t="shared" si="0"/>
        <v>426057</v>
      </c>
      <c r="H6" s="64">
        <f t="shared" si="1"/>
        <v>6.943389449383025E-2</v>
      </c>
    </row>
    <row r="7" spans="1:8" ht="13.8" customHeight="1" x14ac:dyDescent="0.3">
      <c r="A7" s="56" t="s">
        <v>54</v>
      </c>
      <c r="B7" s="65" t="s">
        <v>55</v>
      </c>
      <c r="C7" s="62">
        <v>131955</v>
      </c>
      <c r="D7" s="62">
        <v>123720</v>
      </c>
      <c r="E7" s="62">
        <v>112589</v>
      </c>
      <c r="G7" s="63">
        <f t="shared" si="0"/>
        <v>368264</v>
      </c>
      <c r="H7" s="64">
        <f t="shared" si="1"/>
        <v>6.0015452678575651E-2</v>
      </c>
    </row>
    <row r="8" spans="1:8" ht="13.8" customHeight="1" x14ac:dyDescent="0.3">
      <c r="A8" s="56" t="s">
        <v>56</v>
      </c>
      <c r="B8" s="65" t="s">
        <v>57</v>
      </c>
      <c r="C8" s="62">
        <v>81587</v>
      </c>
      <c r="D8" s="62">
        <v>87641</v>
      </c>
      <c r="E8" s="62">
        <v>78805</v>
      </c>
      <c r="G8" s="63">
        <f t="shared" si="0"/>
        <v>248033</v>
      </c>
      <c r="H8" s="64">
        <f t="shared" si="1"/>
        <v>4.0421580100756943E-2</v>
      </c>
    </row>
    <row r="9" spans="1:8" ht="13.8" customHeight="1" x14ac:dyDescent="0.3">
      <c r="A9" s="56" t="s">
        <v>58</v>
      </c>
      <c r="B9" s="65" t="s">
        <v>59</v>
      </c>
      <c r="C9" s="62">
        <v>70165</v>
      </c>
      <c r="D9" s="62">
        <v>71854</v>
      </c>
      <c r="E9" s="62">
        <v>68283</v>
      </c>
      <c r="G9" s="63">
        <f t="shared" si="0"/>
        <v>210302</v>
      </c>
      <c r="H9" s="64">
        <f t="shared" si="1"/>
        <v>3.4272613476228508E-2</v>
      </c>
    </row>
    <row r="10" spans="1:8" ht="13.8" customHeight="1" x14ac:dyDescent="0.3">
      <c r="A10" s="56" t="s">
        <v>60</v>
      </c>
      <c r="B10" s="65" t="s">
        <v>61</v>
      </c>
      <c r="C10" s="62">
        <v>28569</v>
      </c>
      <c r="D10" s="62">
        <v>30167</v>
      </c>
      <c r="E10" s="62">
        <v>29786</v>
      </c>
      <c r="G10" s="63">
        <f t="shared" si="0"/>
        <v>88522</v>
      </c>
      <c r="H10" s="64">
        <f t="shared" si="1"/>
        <v>1.4426302603601964E-2</v>
      </c>
    </row>
    <row r="11" spans="1:8" ht="13.8" customHeight="1" x14ac:dyDescent="0.3">
      <c r="A11" s="56" t="s">
        <v>62</v>
      </c>
      <c r="B11" s="65" t="s">
        <v>63</v>
      </c>
      <c r="C11" s="62">
        <v>28586</v>
      </c>
      <c r="D11" s="62">
        <v>28332</v>
      </c>
      <c r="E11" s="62">
        <v>24758</v>
      </c>
      <c r="G11" s="63">
        <f t="shared" si="0"/>
        <v>81676</v>
      </c>
      <c r="H11" s="64">
        <f t="shared" si="1"/>
        <v>1.3310619862314386E-2</v>
      </c>
    </row>
    <row r="12" spans="1:8" ht="13.8" customHeight="1" x14ac:dyDescent="0.3">
      <c r="A12" s="56" t="s">
        <v>64</v>
      </c>
      <c r="B12" s="65" t="s">
        <v>65</v>
      </c>
      <c r="C12" s="62">
        <v>24412</v>
      </c>
      <c r="D12" s="62">
        <v>23672</v>
      </c>
      <c r="E12" s="62">
        <v>22537</v>
      </c>
      <c r="G12" s="63">
        <f t="shared" si="0"/>
        <v>70621</v>
      </c>
      <c r="H12" s="64">
        <f t="shared" si="1"/>
        <v>1.1509002464573488E-2</v>
      </c>
    </row>
    <row r="13" spans="1:8" ht="13.8" customHeight="1" x14ac:dyDescent="0.3">
      <c r="A13" s="56" t="s">
        <v>66</v>
      </c>
      <c r="B13" s="65" t="s">
        <v>67</v>
      </c>
      <c r="C13" s="62">
        <v>43924</v>
      </c>
      <c r="D13" s="62">
        <v>41522</v>
      </c>
      <c r="E13" s="62">
        <v>35840</v>
      </c>
      <c r="G13" s="63">
        <f t="shared" si="0"/>
        <v>121286</v>
      </c>
      <c r="H13" s="64">
        <f t="shared" si="1"/>
        <v>1.9765804405463813E-2</v>
      </c>
    </row>
    <row r="14" spans="1:8" ht="13.8" customHeight="1" x14ac:dyDescent="0.3">
      <c r="A14" s="56" t="s">
        <v>68</v>
      </c>
      <c r="B14" s="65" t="s">
        <v>69</v>
      </c>
      <c r="C14" s="62">
        <v>37970</v>
      </c>
      <c r="D14" s="62">
        <v>36030</v>
      </c>
      <c r="E14" s="62">
        <v>33728</v>
      </c>
      <c r="G14" s="63">
        <f t="shared" si="0"/>
        <v>107728</v>
      </c>
      <c r="H14" s="64">
        <f t="shared" si="1"/>
        <v>1.7556276709527939E-2</v>
      </c>
    </row>
    <row r="15" spans="1:8" ht="13.8" customHeight="1" x14ac:dyDescent="0.3">
      <c r="A15" s="56" t="s">
        <v>70</v>
      </c>
      <c r="B15" s="65" t="s">
        <v>71</v>
      </c>
      <c r="C15" s="62">
        <v>36835</v>
      </c>
      <c r="D15" s="62">
        <v>31295</v>
      </c>
      <c r="E15" s="62">
        <v>33203</v>
      </c>
      <c r="G15" s="63">
        <f t="shared" si="0"/>
        <v>101333</v>
      </c>
      <c r="H15" s="64">
        <f t="shared" si="1"/>
        <v>1.6514092787451681E-2</v>
      </c>
    </row>
    <row r="16" spans="1:8" ht="13.8" customHeight="1" x14ac:dyDescent="0.3">
      <c r="A16" s="56" t="s">
        <v>72</v>
      </c>
      <c r="B16" s="65" t="s">
        <v>73</v>
      </c>
      <c r="C16" s="62">
        <v>25581</v>
      </c>
      <c r="D16" s="62">
        <v>22865</v>
      </c>
      <c r="E16" s="62">
        <v>21612</v>
      </c>
      <c r="G16" s="63">
        <f t="shared" si="0"/>
        <v>70058</v>
      </c>
      <c r="H16" s="64">
        <f t="shared" si="1"/>
        <v>1.1417251166977095E-2</v>
      </c>
    </row>
    <row r="17" spans="1:8" ht="13.8" customHeight="1" x14ac:dyDescent="0.3">
      <c r="A17" s="56" t="s">
        <v>74</v>
      </c>
      <c r="B17" s="65" t="s">
        <v>75</v>
      </c>
      <c r="C17" s="62">
        <v>14585</v>
      </c>
      <c r="D17" s="62">
        <v>14406</v>
      </c>
      <c r="E17" s="62">
        <v>15460</v>
      </c>
      <c r="G17" s="63">
        <f t="shared" si="0"/>
        <v>44451</v>
      </c>
      <c r="H17" s="64">
        <f t="shared" si="1"/>
        <v>7.2441153276328017E-3</v>
      </c>
    </row>
    <row r="18" spans="1:8" ht="13.8" customHeight="1" x14ac:dyDescent="0.3">
      <c r="A18" s="56" t="s">
        <v>76</v>
      </c>
      <c r="B18" s="65" t="s">
        <v>77</v>
      </c>
      <c r="C18" s="62">
        <v>13126</v>
      </c>
      <c r="D18" s="62">
        <v>12419</v>
      </c>
      <c r="E18" s="62">
        <v>10897</v>
      </c>
      <c r="G18" s="63">
        <f t="shared" si="0"/>
        <v>36442</v>
      </c>
      <c r="H18" s="64">
        <f t="shared" si="1"/>
        <v>5.9389001545430828E-3</v>
      </c>
    </row>
    <row r="19" spans="1:8" ht="13.8" customHeight="1" x14ac:dyDescent="0.3">
      <c r="A19" s="56" t="s">
        <v>78</v>
      </c>
      <c r="B19" s="65" t="s">
        <v>79</v>
      </c>
      <c r="C19" s="62">
        <v>22462</v>
      </c>
      <c r="D19" s="62">
        <v>17377</v>
      </c>
      <c r="E19" s="62">
        <v>18081</v>
      </c>
      <c r="G19" s="63">
        <f t="shared" si="0"/>
        <v>57920</v>
      </c>
      <c r="H19" s="64">
        <f t="shared" si="1"/>
        <v>9.4391388219948226E-3</v>
      </c>
    </row>
    <row r="20" spans="1:8" ht="13.8" customHeight="1" x14ac:dyDescent="0.3">
      <c r="A20" s="56" t="s">
        <v>80</v>
      </c>
      <c r="B20" s="65" t="s">
        <v>81</v>
      </c>
      <c r="C20" s="62">
        <v>11024</v>
      </c>
      <c r="D20" s="62">
        <v>11526</v>
      </c>
      <c r="E20" s="62">
        <v>11960</v>
      </c>
      <c r="G20" s="63">
        <f t="shared" si="0"/>
        <v>34510</v>
      </c>
      <c r="H20" s="64">
        <f t="shared" si="1"/>
        <v>5.6240449024005761E-3</v>
      </c>
    </row>
    <row r="21" spans="1:8" ht="13.8" customHeight="1" x14ac:dyDescent="0.3">
      <c r="A21" s="56" t="s">
        <v>82</v>
      </c>
      <c r="B21" s="65" t="s">
        <v>83</v>
      </c>
      <c r="C21" s="62">
        <v>9875</v>
      </c>
      <c r="D21" s="62">
        <v>8210</v>
      </c>
      <c r="E21" s="62">
        <v>8245</v>
      </c>
      <c r="G21" s="63">
        <f t="shared" si="0"/>
        <v>26330</v>
      </c>
      <c r="H21" s="64">
        <f t="shared" si="1"/>
        <v>4.2909621060622186E-3</v>
      </c>
    </row>
    <row r="22" spans="1:8" ht="13.8" customHeight="1" x14ac:dyDescent="0.3">
      <c r="A22" s="56" t="s">
        <v>84</v>
      </c>
      <c r="B22" s="65" t="s">
        <v>85</v>
      </c>
      <c r="C22" s="62">
        <v>13809</v>
      </c>
      <c r="D22" s="62">
        <v>15093</v>
      </c>
      <c r="E22" s="62">
        <v>15579</v>
      </c>
      <c r="G22" s="63">
        <f t="shared" si="0"/>
        <v>44481</v>
      </c>
      <c r="H22" s="64">
        <f t="shared" si="1"/>
        <v>7.2490043843430893E-3</v>
      </c>
    </row>
    <row r="23" spans="1:8" ht="13.8" customHeight="1" x14ac:dyDescent="0.3">
      <c r="A23" s="56" t="s">
        <v>86</v>
      </c>
      <c r="B23" s="65" t="s">
        <v>87</v>
      </c>
      <c r="C23" s="62">
        <v>20913</v>
      </c>
      <c r="D23" s="62">
        <v>19630</v>
      </c>
      <c r="E23" s="62">
        <v>17489</v>
      </c>
      <c r="G23" s="63">
        <f t="shared" si="0"/>
        <v>58032</v>
      </c>
      <c r="H23" s="64">
        <f t="shared" si="1"/>
        <v>9.4573913003798953E-3</v>
      </c>
    </row>
    <row r="24" spans="1:8" ht="13.8" customHeight="1" x14ac:dyDescent="0.3">
      <c r="A24" s="56" t="s">
        <v>88</v>
      </c>
      <c r="B24" s="65" t="s">
        <v>89</v>
      </c>
      <c r="C24" s="62">
        <f>(4090*8)/12</f>
        <v>2726.6666666666665</v>
      </c>
      <c r="D24" s="62">
        <v>4031</v>
      </c>
      <c r="E24" s="62">
        <v>5069</v>
      </c>
      <c r="G24" s="63">
        <f t="shared" si="0"/>
        <v>11826.666666666666</v>
      </c>
      <c r="H24" s="64">
        <f t="shared" si="1"/>
        <v>1.9273748008999557E-3</v>
      </c>
    </row>
    <row r="25" spans="1:8" ht="13.8" customHeight="1" x14ac:dyDescent="0.3">
      <c r="A25" s="56" t="s">
        <v>91</v>
      </c>
      <c r="B25" s="65" t="s">
        <v>92</v>
      </c>
      <c r="C25" s="62">
        <v>8160</v>
      </c>
      <c r="D25" s="62">
        <v>9483</v>
      </c>
      <c r="E25" s="62">
        <v>7231</v>
      </c>
      <c r="G25" s="63">
        <f t="shared" si="0"/>
        <v>24874</v>
      </c>
      <c r="H25" s="64">
        <f t="shared" si="1"/>
        <v>4.0536798870562715E-3</v>
      </c>
    </row>
    <row r="26" spans="1:8" ht="13.8" customHeight="1" x14ac:dyDescent="0.3">
      <c r="A26" s="56" t="s">
        <v>93</v>
      </c>
      <c r="B26" s="65" t="s">
        <v>94</v>
      </c>
      <c r="C26" s="62">
        <v>8289</v>
      </c>
      <c r="D26" s="62">
        <v>8995</v>
      </c>
      <c r="E26" s="62">
        <v>9626</v>
      </c>
      <c r="G26" s="63">
        <f t="shared" si="0"/>
        <v>26910</v>
      </c>
      <c r="H26" s="64">
        <f t="shared" si="1"/>
        <v>4.385483869127774E-3</v>
      </c>
    </row>
    <row r="27" spans="1:8" ht="13.8" customHeight="1" x14ac:dyDescent="0.3">
      <c r="B27" s="66" t="s">
        <v>95</v>
      </c>
      <c r="C27" s="62">
        <f>SUM(C2:C26)</f>
        <v>2124863.6666666665</v>
      </c>
      <c r="D27" s="62">
        <f>SUM(D2:D26)</f>
        <v>2038688</v>
      </c>
      <c r="E27" s="62">
        <f>SUM(E2:E26)</f>
        <v>1972601</v>
      </c>
      <c r="G27" s="63">
        <f t="shared" si="0"/>
        <v>6136152.666666666</v>
      </c>
      <c r="H27" s="64">
        <f t="shared" si="1"/>
        <v>0.99999994567714756</v>
      </c>
    </row>
    <row r="28" spans="1:8" ht="13.8" customHeight="1" x14ac:dyDescent="0.3"/>
    <row r="29" spans="1:8" ht="13.8" customHeight="1" x14ac:dyDescent="0.3">
      <c r="B29" t="s">
        <v>115</v>
      </c>
      <c r="C29" s="62"/>
    </row>
    <row r="30" spans="1:8" ht="13.8" customHeight="1" x14ac:dyDescent="0.3">
      <c r="B30" s="65"/>
      <c r="C30" s="62"/>
    </row>
    <row r="31" spans="1:8" ht="13.8" customHeight="1" x14ac:dyDescent="0.3">
      <c r="B31" s="65"/>
      <c r="C31" s="62"/>
    </row>
    <row r="32" spans="1:8" ht="13.8" customHeight="1" x14ac:dyDescent="0.3">
      <c r="B32" s="65"/>
      <c r="C32" s="67"/>
    </row>
    <row r="33" spans="2:3" ht="13.8" customHeight="1" x14ac:dyDescent="0.3">
      <c r="B33" s="61"/>
      <c r="C33" s="67"/>
    </row>
    <row r="34" spans="2:3" ht="13.8" customHeight="1" x14ac:dyDescent="0.3">
      <c r="B34" s="65"/>
      <c r="C34" s="62"/>
    </row>
    <row r="35" spans="2:3" ht="13.8" customHeight="1" x14ac:dyDescent="0.3">
      <c r="B35" s="65"/>
      <c r="C35" s="62"/>
    </row>
    <row r="36" spans="2:3" ht="13.8" customHeight="1" x14ac:dyDescent="0.3">
      <c r="B36" s="65"/>
      <c r="C36" s="62"/>
    </row>
    <row r="37" spans="2:3" ht="13.8" customHeight="1" x14ac:dyDescent="0.3">
      <c r="B37" s="65"/>
      <c r="C37" s="62"/>
    </row>
    <row r="38" spans="2:3" ht="13.8" customHeight="1" x14ac:dyDescent="0.3">
      <c r="B38" s="65"/>
      <c r="C38" s="62"/>
    </row>
    <row r="39" spans="2:3" ht="13.8" customHeight="1" x14ac:dyDescent="0.3">
      <c r="B39" s="65"/>
      <c r="C39" s="67"/>
    </row>
    <row r="40" spans="2:3" ht="13.8" customHeight="1" x14ac:dyDescent="0.3">
      <c r="B40" s="61"/>
      <c r="C40" s="62"/>
    </row>
    <row r="41" spans="2:3" ht="13.8" customHeight="1" x14ac:dyDescent="0.3">
      <c r="B41" s="66"/>
      <c r="C41" s="62"/>
    </row>
    <row r="42" spans="2:3" ht="13.8" customHeight="1" x14ac:dyDescent="0.3"/>
    <row r="43" spans="2:3" ht="13.8" customHeight="1" x14ac:dyDescent="0.3"/>
    <row r="44" spans="2:3" ht="13.8" customHeight="1"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2F951-0E40-478A-9C81-87A7766500E8}">
  <dimension ref="A1:H35"/>
  <sheetViews>
    <sheetView topLeftCell="A7" workbookViewId="0">
      <selection activeCell="A29" sqref="A29"/>
    </sheetView>
  </sheetViews>
  <sheetFormatPr defaultRowHeight="14.4" x14ac:dyDescent="0.3"/>
  <cols>
    <col min="1" max="1" width="16" bestFit="1" customWidth="1"/>
    <col min="2" max="3" width="11.77734375" bestFit="1" customWidth="1"/>
    <col min="4" max="4" width="13.21875" bestFit="1" customWidth="1"/>
    <col min="6" max="6" width="10.6640625" bestFit="1" customWidth="1"/>
    <col min="7" max="7" width="18.88671875" bestFit="1" customWidth="1"/>
  </cols>
  <sheetData>
    <row r="1" spans="1:8" ht="27.6" thickBot="1" x14ac:dyDescent="0.35">
      <c r="A1" s="20" t="s">
        <v>38</v>
      </c>
      <c r="B1" s="34" t="s">
        <v>96</v>
      </c>
      <c r="C1" s="34" t="s">
        <v>98</v>
      </c>
      <c r="D1" s="34" t="s">
        <v>99</v>
      </c>
      <c r="F1" s="68" t="s">
        <v>112</v>
      </c>
      <c r="G1" s="25" t="s">
        <v>113</v>
      </c>
      <c r="H1" s="25"/>
    </row>
    <row r="2" spans="1:8" ht="15" thickBot="1" x14ac:dyDescent="0.35">
      <c r="A2" s="22" t="s">
        <v>45</v>
      </c>
      <c r="B2" s="35">
        <v>331864</v>
      </c>
      <c r="C2" s="35">
        <v>352703</v>
      </c>
      <c r="D2" s="35">
        <v>353607</v>
      </c>
      <c r="F2" s="24">
        <f t="shared" ref="F2:F26" si="0">SUM(B2,C2,D2)</f>
        <v>1038174</v>
      </c>
      <c r="G2" s="25">
        <f t="shared" ref="G2:G27" si="1">F2/3309064</f>
        <v>0.31373645236235986</v>
      </c>
      <c r="H2" s="25"/>
    </row>
    <row r="3" spans="1:8" ht="15" thickBot="1" x14ac:dyDescent="0.35">
      <c r="A3" s="26" t="s">
        <v>51</v>
      </c>
      <c r="B3" s="35">
        <v>96783</v>
      </c>
      <c r="C3" s="35">
        <v>98839</v>
      </c>
      <c r="D3" s="35">
        <v>95328</v>
      </c>
      <c r="F3" s="24">
        <f t="shared" si="0"/>
        <v>290950</v>
      </c>
      <c r="G3" s="25">
        <f t="shared" si="1"/>
        <v>8.7925165545302233E-2</v>
      </c>
      <c r="H3" s="25"/>
    </row>
    <row r="4" spans="1:8" ht="15" thickBot="1" x14ac:dyDescent="0.35">
      <c r="A4" s="26" t="s">
        <v>47</v>
      </c>
      <c r="B4" s="35">
        <v>86475</v>
      </c>
      <c r="C4" s="35">
        <v>88357</v>
      </c>
      <c r="D4" s="35">
        <v>88198</v>
      </c>
      <c r="F4" s="24">
        <f t="shared" si="0"/>
        <v>263030</v>
      </c>
      <c r="G4" s="25">
        <f t="shared" si="1"/>
        <v>7.9487734295861312E-2</v>
      </c>
      <c r="H4" s="25"/>
    </row>
    <row r="5" spans="1:8" ht="15" thickBot="1" x14ac:dyDescent="0.35">
      <c r="A5" s="26" t="s">
        <v>55</v>
      </c>
      <c r="B5" s="35">
        <v>56550</v>
      </c>
      <c r="C5" s="35">
        <v>57463</v>
      </c>
      <c r="D5" s="35">
        <v>54859</v>
      </c>
      <c r="F5" s="24">
        <f t="shared" si="0"/>
        <v>168872</v>
      </c>
      <c r="G5" s="25">
        <f t="shared" si="1"/>
        <v>5.1033162247693005E-2</v>
      </c>
      <c r="H5" s="25"/>
    </row>
    <row r="6" spans="1:8" ht="15" thickBot="1" x14ac:dyDescent="0.35">
      <c r="A6" s="26" t="s">
        <v>53</v>
      </c>
      <c r="B6" s="35">
        <v>47809</v>
      </c>
      <c r="C6" s="35">
        <v>49665</v>
      </c>
      <c r="D6" s="35">
        <v>52690</v>
      </c>
      <c r="F6" s="24">
        <f t="shared" si="0"/>
        <v>150164</v>
      </c>
      <c r="G6" s="25">
        <f t="shared" si="1"/>
        <v>4.5379599790152138E-2</v>
      </c>
      <c r="H6" s="25"/>
    </row>
    <row r="7" spans="1:8" ht="15" thickBot="1" x14ac:dyDescent="0.35">
      <c r="A7" s="26" t="s">
        <v>49</v>
      </c>
      <c r="B7" s="35">
        <v>48777</v>
      </c>
      <c r="C7" s="35">
        <v>51965</v>
      </c>
      <c r="D7" s="35">
        <v>52233</v>
      </c>
      <c r="F7" s="24">
        <f t="shared" si="0"/>
        <v>152975</v>
      </c>
      <c r="G7" s="25">
        <f t="shared" si="1"/>
        <v>4.6229084720029588E-2</v>
      </c>
      <c r="H7" s="25"/>
    </row>
    <row r="8" spans="1:8" ht="15" thickBot="1" x14ac:dyDescent="0.35">
      <c r="A8" s="26" t="s">
        <v>59</v>
      </c>
      <c r="B8" s="35">
        <v>52845</v>
      </c>
      <c r="C8" s="35">
        <v>55974</v>
      </c>
      <c r="D8" s="35">
        <v>52516</v>
      </c>
      <c r="F8" s="24">
        <f t="shared" si="0"/>
        <v>161335</v>
      </c>
      <c r="G8" s="25">
        <f t="shared" si="1"/>
        <v>4.8755478890707464E-2</v>
      </c>
      <c r="H8" s="25"/>
    </row>
    <row r="9" spans="1:8" ht="15" thickBot="1" x14ac:dyDescent="0.35">
      <c r="A9" s="26" t="s">
        <v>57</v>
      </c>
      <c r="B9" s="35">
        <v>26130</v>
      </c>
      <c r="C9" s="35">
        <v>29889</v>
      </c>
      <c r="D9" s="35">
        <v>31722</v>
      </c>
      <c r="F9" s="24">
        <f t="shared" si="0"/>
        <v>87741</v>
      </c>
      <c r="G9" s="25">
        <f t="shared" si="1"/>
        <v>2.6515352981991282E-2</v>
      </c>
      <c r="H9" s="25"/>
    </row>
    <row r="10" spans="1:8" ht="15" thickBot="1" x14ac:dyDescent="0.35">
      <c r="A10" s="26" t="s">
        <v>81</v>
      </c>
      <c r="B10" s="35">
        <v>27548</v>
      </c>
      <c r="C10" s="35">
        <v>29272</v>
      </c>
      <c r="D10" s="35">
        <v>29873</v>
      </c>
      <c r="F10" s="24">
        <f t="shared" si="0"/>
        <v>86693</v>
      </c>
      <c r="G10" s="25">
        <f t="shared" si="1"/>
        <v>2.6198647109877595E-2</v>
      </c>
      <c r="H10" s="25"/>
    </row>
    <row r="11" spans="1:8" ht="15" thickBot="1" x14ac:dyDescent="0.35">
      <c r="A11" s="26" t="s">
        <v>71</v>
      </c>
      <c r="B11" s="35">
        <v>32327</v>
      </c>
      <c r="C11" s="35">
        <v>31686</v>
      </c>
      <c r="D11" s="36">
        <v>29883</v>
      </c>
      <c r="F11" s="24">
        <f t="shared" si="0"/>
        <v>93896</v>
      </c>
      <c r="G11" s="25">
        <f t="shared" si="1"/>
        <v>2.8375395580139882E-2</v>
      </c>
      <c r="H11" s="25"/>
    </row>
    <row r="12" spans="1:8" ht="15" thickBot="1" x14ac:dyDescent="0.35">
      <c r="A12" s="26" t="s">
        <v>61</v>
      </c>
      <c r="B12" s="35">
        <v>24394</v>
      </c>
      <c r="C12" s="35">
        <v>26258</v>
      </c>
      <c r="D12" s="37">
        <v>25627</v>
      </c>
      <c r="F12" s="24">
        <f t="shared" si="0"/>
        <v>76279</v>
      </c>
      <c r="G12" s="25">
        <f t="shared" si="1"/>
        <v>2.3051533605877673E-2</v>
      </c>
      <c r="H12" s="25"/>
    </row>
    <row r="13" spans="1:8" ht="15" thickBot="1" x14ac:dyDescent="0.35">
      <c r="A13" s="26" t="s">
        <v>85</v>
      </c>
      <c r="B13" s="35">
        <v>25272</v>
      </c>
      <c r="C13" s="35">
        <v>24999</v>
      </c>
      <c r="D13" s="35">
        <v>20366</v>
      </c>
      <c r="F13" s="24">
        <f t="shared" si="0"/>
        <v>70637</v>
      </c>
      <c r="G13" s="25">
        <f t="shared" si="1"/>
        <v>2.134651974092976E-2</v>
      </c>
      <c r="H13" s="25"/>
    </row>
    <row r="14" spans="1:8" ht="15" thickBot="1" x14ac:dyDescent="0.35">
      <c r="A14" s="26" t="s">
        <v>67</v>
      </c>
      <c r="B14" s="35">
        <v>23345</v>
      </c>
      <c r="C14" s="35">
        <v>24260</v>
      </c>
      <c r="D14" s="35">
        <v>23762</v>
      </c>
      <c r="F14" s="24">
        <f t="shared" si="0"/>
        <v>71367</v>
      </c>
      <c r="G14" s="25">
        <f t="shared" si="1"/>
        <v>2.15671259304746E-2</v>
      </c>
      <c r="H14" s="25"/>
    </row>
    <row r="15" spans="1:8" ht="15" thickBot="1" x14ac:dyDescent="0.35">
      <c r="A15" s="26" t="s">
        <v>87</v>
      </c>
      <c r="B15" s="35">
        <v>25812</v>
      </c>
      <c r="C15" s="35">
        <v>25739</v>
      </c>
      <c r="D15" s="35">
        <v>25479</v>
      </c>
      <c r="F15" s="24">
        <f t="shared" si="0"/>
        <v>77030</v>
      </c>
      <c r="G15" s="25">
        <f t="shared" si="1"/>
        <v>2.3278486000875172E-2</v>
      </c>
      <c r="H15" s="25"/>
    </row>
    <row r="16" spans="1:8" ht="15" thickBot="1" x14ac:dyDescent="0.35">
      <c r="A16" s="26" t="s">
        <v>73</v>
      </c>
      <c r="B16" s="35">
        <v>21615</v>
      </c>
      <c r="C16" s="35">
        <v>22577</v>
      </c>
      <c r="D16" s="35">
        <v>22958</v>
      </c>
      <c r="F16" s="24">
        <f t="shared" si="0"/>
        <v>67150</v>
      </c>
      <c r="G16" s="25">
        <f t="shared" si="1"/>
        <v>2.0292747435528596E-2</v>
      </c>
      <c r="H16" s="25"/>
    </row>
    <row r="17" spans="1:8" ht="15" thickBot="1" x14ac:dyDescent="0.35">
      <c r="A17" s="26" t="s">
        <v>69</v>
      </c>
      <c r="B17" s="35">
        <v>26902</v>
      </c>
      <c r="C17" s="35">
        <v>26920</v>
      </c>
      <c r="D17" s="35">
        <v>25802</v>
      </c>
      <c r="F17" s="24">
        <f t="shared" si="0"/>
        <v>79624</v>
      </c>
      <c r="G17" s="25">
        <f t="shared" si="1"/>
        <v>2.4062393474408472E-2</v>
      </c>
      <c r="H17" s="25"/>
    </row>
    <row r="18" spans="1:8" ht="15" thickBot="1" x14ac:dyDescent="0.35">
      <c r="A18" s="26" t="s">
        <v>63</v>
      </c>
      <c r="B18" s="35">
        <v>21888</v>
      </c>
      <c r="C18" s="35">
        <v>22470</v>
      </c>
      <c r="D18" s="35">
        <v>21371</v>
      </c>
      <c r="F18" s="24">
        <f t="shared" si="0"/>
        <v>65729</v>
      </c>
      <c r="G18" s="25">
        <f t="shared" si="1"/>
        <v>1.9863320866565289E-2</v>
      </c>
      <c r="H18" s="25"/>
    </row>
    <row r="19" spans="1:8" ht="15" thickBot="1" x14ac:dyDescent="0.35">
      <c r="A19" s="26" t="s">
        <v>77</v>
      </c>
      <c r="B19" s="35">
        <v>20806</v>
      </c>
      <c r="C19" s="35">
        <v>21331</v>
      </c>
      <c r="D19" s="35">
        <v>21526</v>
      </c>
      <c r="F19" s="24">
        <f t="shared" si="0"/>
        <v>63663</v>
      </c>
      <c r="G19" s="25">
        <f t="shared" si="1"/>
        <v>1.9238975130127432E-2</v>
      </c>
      <c r="H19" s="25"/>
    </row>
    <row r="20" spans="1:8" ht="15" thickBot="1" x14ac:dyDescent="0.35">
      <c r="A20" s="26" t="s">
        <v>83</v>
      </c>
      <c r="B20" s="35">
        <v>17518</v>
      </c>
      <c r="C20" s="35">
        <v>18744</v>
      </c>
      <c r="D20" s="35">
        <v>18968</v>
      </c>
      <c r="F20" s="24">
        <f t="shared" si="0"/>
        <v>55230</v>
      </c>
      <c r="G20" s="25">
        <f t="shared" si="1"/>
        <v>1.6690520340495077E-2</v>
      </c>
      <c r="H20" s="25"/>
    </row>
    <row r="21" spans="1:8" ht="15" thickBot="1" x14ac:dyDescent="0.35">
      <c r="A21" s="26" t="s">
        <v>79</v>
      </c>
      <c r="B21" s="35">
        <v>13188</v>
      </c>
      <c r="C21" s="35">
        <v>13368</v>
      </c>
      <c r="D21" s="35">
        <v>11406</v>
      </c>
      <c r="F21" s="24">
        <f t="shared" si="0"/>
        <v>37962</v>
      </c>
      <c r="G21" s="25">
        <f t="shared" si="1"/>
        <v>1.147212625685088E-2</v>
      </c>
      <c r="H21" s="25"/>
    </row>
    <row r="22" spans="1:8" ht="15" thickBot="1" x14ac:dyDescent="0.35">
      <c r="A22" s="26" t="s">
        <v>94</v>
      </c>
      <c r="B22" s="35">
        <v>13508</v>
      </c>
      <c r="C22" s="35">
        <v>13939</v>
      </c>
      <c r="D22" s="35">
        <v>14614</v>
      </c>
      <c r="F22" s="24">
        <f t="shared" si="0"/>
        <v>42061</v>
      </c>
      <c r="G22" s="25">
        <f t="shared" si="1"/>
        <v>1.2710845121158129E-2</v>
      </c>
      <c r="H22" s="25"/>
    </row>
    <row r="23" spans="1:8" ht="15" thickBot="1" x14ac:dyDescent="0.35">
      <c r="A23" s="26" t="s">
        <v>65</v>
      </c>
      <c r="B23" s="35">
        <v>10500</v>
      </c>
      <c r="C23" s="35">
        <v>10205</v>
      </c>
      <c r="D23" s="35">
        <v>10416</v>
      </c>
      <c r="F23" s="24">
        <f t="shared" si="0"/>
        <v>31121</v>
      </c>
      <c r="G23" s="25">
        <f t="shared" si="1"/>
        <v>9.4047742805820622E-3</v>
      </c>
      <c r="H23" s="25"/>
    </row>
    <row r="24" spans="1:8" ht="15" thickBot="1" x14ac:dyDescent="0.35">
      <c r="A24" s="26" t="s">
        <v>75</v>
      </c>
      <c r="B24" s="35">
        <v>9128</v>
      </c>
      <c r="C24" s="35">
        <v>8962</v>
      </c>
      <c r="D24" s="35">
        <v>8981</v>
      </c>
      <c r="F24" s="24">
        <f t="shared" si="0"/>
        <v>27071</v>
      </c>
      <c r="G24" s="25">
        <f t="shared" si="1"/>
        <v>8.1808632289976872E-3</v>
      </c>
      <c r="H24" s="25"/>
    </row>
    <row r="25" spans="1:8" ht="15" thickBot="1" x14ac:dyDescent="0.35">
      <c r="A25" s="26" t="s">
        <v>89</v>
      </c>
      <c r="B25" s="10">
        <f>(7052*8)/12</f>
        <v>4701.333333333333</v>
      </c>
      <c r="C25" s="10">
        <v>8954</v>
      </c>
      <c r="D25" s="10">
        <v>5561</v>
      </c>
      <c r="F25" s="24">
        <f t="shared" si="0"/>
        <v>19216.333333333332</v>
      </c>
      <c r="G25" s="25">
        <f t="shared" si="1"/>
        <v>5.807180922863182E-3</v>
      </c>
      <c r="H25" s="25"/>
    </row>
    <row r="26" spans="1:8" ht="15" thickBot="1" x14ac:dyDescent="0.35">
      <c r="A26" s="26" t="s">
        <v>92</v>
      </c>
      <c r="B26" s="35">
        <v>9035</v>
      </c>
      <c r="C26" s="35">
        <v>10782</v>
      </c>
      <c r="D26" s="35">
        <v>11277</v>
      </c>
      <c r="F26" s="24">
        <f t="shared" si="0"/>
        <v>31094</v>
      </c>
      <c r="G26" s="25">
        <f t="shared" si="1"/>
        <v>9.3966148735714992E-3</v>
      </c>
      <c r="H26" s="25"/>
    </row>
    <row r="27" spans="1:8" ht="16.2" thickBot="1" x14ac:dyDescent="0.35">
      <c r="A27" s="29" t="s">
        <v>95</v>
      </c>
      <c r="B27" s="10">
        <f>SUM(B2:B26)</f>
        <v>1074720.3333333333</v>
      </c>
      <c r="C27" s="10">
        <f>SUM(C2:C26)</f>
        <v>1125321</v>
      </c>
      <c r="D27" s="10">
        <f>SUM(D2:D26)</f>
        <v>1109023</v>
      </c>
      <c r="F27" s="24">
        <f>SUM(F2:F26)</f>
        <v>3309064.3333333335</v>
      </c>
      <c r="G27" s="25">
        <f t="shared" si="1"/>
        <v>1.0000001007334198</v>
      </c>
      <c r="H27" s="25"/>
    </row>
    <row r="28" spans="1:8" x14ac:dyDescent="0.3">
      <c r="G28" s="25"/>
      <c r="H28" s="25"/>
    </row>
    <row r="29" spans="1:8" x14ac:dyDescent="0.3">
      <c r="A29" t="s">
        <v>114</v>
      </c>
      <c r="G29" s="25"/>
      <c r="H29" s="25"/>
    </row>
    <row r="30" spans="1:8" x14ac:dyDescent="0.3">
      <c r="G30" s="25"/>
      <c r="H30" s="25"/>
    </row>
    <row r="31" spans="1:8" x14ac:dyDescent="0.3">
      <c r="G31" s="25"/>
      <c r="H31" s="25"/>
    </row>
    <row r="32" spans="1:8" x14ac:dyDescent="0.3">
      <c r="G32" s="25"/>
      <c r="H32" s="25"/>
    </row>
    <row r="33" spans="7:8" x14ac:dyDescent="0.3">
      <c r="G33" s="25"/>
      <c r="H33" s="25"/>
    </row>
    <row r="34" spans="7:8" x14ac:dyDescent="0.3">
      <c r="G34" s="25"/>
      <c r="H34" s="25"/>
    </row>
    <row r="35" spans="7:8" x14ac:dyDescent="0.3">
      <c r="G35" s="25"/>
      <c r="H35" s="2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83BA1-62C0-49F2-952C-B0E470260F28}">
  <dimension ref="A1:Z34"/>
  <sheetViews>
    <sheetView topLeftCell="A10" workbookViewId="0">
      <selection activeCell="F36" sqref="F36"/>
    </sheetView>
  </sheetViews>
  <sheetFormatPr defaultRowHeight="14.4" x14ac:dyDescent="0.3"/>
  <cols>
    <col min="1" max="1" width="16" bestFit="1" customWidth="1"/>
    <col min="2" max="2" width="9.109375" bestFit="1" customWidth="1"/>
    <col min="3" max="3" width="9.21875" bestFit="1" customWidth="1"/>
    <col min="4" max="4" width="11.77734375" bestFit="1" customWidth="1"/>
    <col min="5" max="6" width="9.21875" bestFit="1" customWidth="1"/>
    <col min="7" max="7" width="12.44140625" bestFit="1" customWidth="1"/>
    <col min="9" max="9" width="16" bestFit="1" customWidth="1"/>
    <col min="10" max="10" width="9.109375" bestFit="1" customWidth="1"/>
    <col min="11" max="11" width="9.21875" bestFit="1" customWidth="1"/>
    <col min="12" max="12" width="11.77734375" bestFit="1" customWidth="1"/>
    <col min="13" max="14" width="9.21875" bestFit="1" customWidth="1"/>
    <col min="15" max="15" width="12.44140625" bestFit="1" customWidth="1"/>
    <col min="17" max="17" width="19.5546875" customWidth="1"/>
    <col min="18" max="18" width="9.109375" bestFit="1" customWidth="1"/>
    <col min="19" max="19" width="9.21875" bestFit="1" customWidth="1"/>
    <col min="20" max="20" width="13.21875" bestFit="1" customWidth="1"/>
    <col min="21" max="22" width="9.21875" bestFit="1" customWidth="1"/>
    <col min="23" max="23" width="15.44140625" bestFit="1" customWidth="1"/>
    <col min="25" max="25" width="21.44140625" bestFit="1" customWidth="1"/>
    <col min="26" max="26" width="9" bestFit="1" customWidth="1"/>
  </cols>
  <sheetData>
    <row r="1" spans="1:26" ht="121.2" thickBot="1" x14ac:dyDescent="0.35">
      <c r="A1" s="20" t="s">
        <v>97</v>
      </c>
      <c r="B1" s="21" t="s">
        <v>39</v>
      </c>
      <c r="C1" s="21" t="s">
        <v>100</v>
      </c>
      <c r="D1" s="34" t="s">
        <v>96</v>
      </c>
      <c r="E1" s="21" t="s">
        <v>101</v>
      </c>
      <c r="F1" s="38" t="s">
        <v>102</v>
      </c>
      <c r="G1" s="39" t="s">
        <v>103</v>
      </c>
      <c r="I1" s="20" t="s">
        <v>97</v>
      </c>
      <c r="J1" s="21" t="s">
        <v>40</v>
      </c>
      <c r="K1" s="21" t="s">
        <v>100</v>
      </c>
      <c r="L1" s="34" t="s">
        <v>98</v>
      </c>
      <c r="M1" s="21" t="s">
        <v>101</v>
      </c>
      <c r="N1" s="40" t="s">
        <v>102</v>
      </c>
      <c r="O1" s="41" t="s">
        <v>104</v>
      </c>
      <c r="Q1" s="20" t="s">
        <v>38</v>
      </c>
      <c r="R1" s="21" t="s">
        <v>105</v>
      </c>
      <c r="S1" s="42" t="s">
        <v>106</v>
      </c>
      <c r="T1" s="34" t="s">
        <v>99</v>
      </c>
      <c r="U1" s="42" t="s">
        <v>107</v>
      </c>
      <c r="V1" s="38" t="s">
        <v>108</v>
      </c>
      <c r="W1" s="19" t="s">
        <v>109</v>
      </c>
      <c r="Y1" s="19" t="s">
        <v>110</v>
      </c>
      <c r="Z1" s="43" t="s">
        <v>111</v>
      </c>
    </row>
    <row r="2" spans="1:26" ht="15" thickBot="1" x14ac:dyDescent="0.35">
      <c r="A2" s="26" t="s">
        <v>61</v>
      </c>
      <c r="B2" s="10">
        <v>28569</v>
      </c>
      <c r="C2" s="44">
        <f t="shared" ref="C2:C26" si="0">B2/2124864</f>
        <v>1.3445095780247582E-2</v>
      </c>
      <c r="D2" s="35">
        <v>24394</v>
      </c>
      <c r="E2" s="45">
        <f t="shared" ref="E2:E26" si="1">D2/1074720</f>
        <v>2.2698005061783533E-2</v>
      </c>
      <c r="F2" s="46">
        <f t="shared" ref="F2:F26" si="2">(C2+E2)/2</f>
        <v>1.8071550421015558E-2</v>
      </c>
      <c r="G2" s="47">
        <f t="shared" ref="G2:G26" si="3">F2*210725</f>
        <v>3808.1274624685034</v>
      </c>
      <c r="I2" s="26" t="s">
        <v>61</v>
      </c>
      <c r="J2" s="10">
        <v>30167</v>
      </c>
      <c r="K2" s="44">
        <f t="shared" ref="K2:K26" si="4">J2/2038688</f>
        <v>1.4797261768352979E-2</v>
      </c>
      <c r="L2" s="35">
        <v>26258</v>
      </c>
      <c r="M2" s="45">
        <f t="shared" ref="M2:M26" si="5">L2/1125321</f>
        <v>2.3333786537352453E-2</v>
      </c>
      <c r="N2" s="48">
        <f t="shared" ref="N2:N26" si="6">(K2+M2)/2</f>
        <v>1.9065524152852717E-2</v>
      </c>
      <c r="O2" s="47">
        <f t="shared" ref="O2:O26" si="7">N2*210975</f>
        <v>4022.3489581481022</v>
      </c>
      <c r="Q2" s="23" t="s">
        <v>61</v>
      </c>
      <c r="R2" s="10">
        <v>29786</v>
      </c>
      <c r="S2" s="44">
        <f t="shared" ref="S2:S26" si="8">R2/1972601</f>
        <v>1.5099860539460337E-2</v>
      </c>
      <c r="T2" s="35">
        <v>25627</v>
      </c>
      <c r="U2" s="49">
        <f t="shared" ref="U2:U26" si="9">T2/1109023</f>
        <v>2.3107726350129799E-2</v>
      </c>
      <c r="V2" s="46">
        <f t="shared" ref="V2:V26" si="10">(S2+U2)/2</f>
        <v>1.910379344479507E-2</v>
      </c>
      <c r="W2" s="50">
        <f t="shared" ref="W2:W26" si="11">V2*217525</f>
        <v>4155.5526690790475</v>
      </c>
      <c r="Y2" s="51">
        <f t="shared" ref="Y2:Y26" si="12">SUM(G2,O2,W2)</f>
        <v>11986.029089695654</v>
      </c>
      <c r="Z2" s="25">
        <f t="shared" ref="Z2:Z26" si="13">Y2/639225.02</f>
        <v>1.8750876005597612E-2</v>
      </c>
    </row>
    <row r="3" spans="1:26" ht="15" thickBot="1" x14ac:dyDescent="0.35">
      <c r="A3" s="26" t="s">
        <v>55</v>
      </c>
      <c r="B3" s="10">
        <v>131955</v>
      </c>
      <c r="C3" s="44">
        <f t="shared" si="0"/>
        <v>6.2100445016716362E-2</v>
      </c>
      <c r="D3" s="35">
        <v>56550</v>
      </c>
      <c r="E3" s="45">
        <f t="shared" si="1"/>
        <v>5.2618356409111208E-2</v>
      </c>
      <c r="F3" s="46">
        <f t="shared" si="2"/>
        <v>5.7359400712913788E-2</v>
      </c>
      <c r="G3" s="47">
        <f t="shared" si="3"/>
        <v>12087.059715228757</v>
      </c>
      <c r="I3" s="26" t="s">
        <v>55</v>
      </c>
      <c r="J3" s="10">
        <v>123720</v>
      </c>
      <c r="K3" s="44">
        <f t="shared" si="4"/>
        <v>6.0686088307774409E-2</v>
      </c>
      <c r="L3" s="35">
        <v>57463</v>
      </c>
      <c r="M3" s="45">
        <f t="shared" si="5"/>
        <v>5.1063652060167719E-2</v>
      </c>
      <c r="N3" s="48">
        <f t="shared" si="6"/>
        <v>5.5874870183971068E-2</v>
      </c>
      <c r="O3" s="47">
        <f t="shared" si="7"/>
        <v>11788.200737063296</v>
      </c>
      <c r="Q3" s="23" t="s">
        <v>55</v>
      </c>
      <c r="R3" s="10">
        <v>112589</v>
      </c>
      <c r="S3" s="44">
        <f t="shared" si="8"/>
        <v>5.7076418393785668E-2</v>
      </c>
      <c r="T3" s="35">
        <v>54859</v>
      </c>
      <c r="U3" s="49">
        <f t="shared" si="9"/>
        <v>4.9466061569507579E-2</v>
      </c>
      <c r="V3" s="46">
        <f t="shared" si="10"/>
        <v>5.3271239981646623E-2</v>
      </c>
      <c r="W3" s="50">
        <f t="shared" si="11"/>
        <v>11587.826477007682</v>
      </c>
      <c r="Y3" s="51">
        <f t="shared" si="12"/>
        <v>35463.086929299738</v>
      </c>
      <c r="Z3" s="25">
        <f t="shared" si="13"/>
        <v>5.5478252289467234E-2</v>
      </c>
    </row>
    <row r="4" spans="1:26" ht="15" thickBot="1" x14ac:dyDescent="0.35">
      <c r="A4" s="26" t="s">
        <v>57</v>
      </c>
      <c r="B4" s="10">
        <v>81587</v>
      </c>
      <c r="C4" s="44">
        <f t="shared" si="0"/>
        <v>3.839633971868317E-2</v>
      </c>
      <c r="D4" s="35">
        <v>26130</v>
      </c>
      <c r="E4" s="45">
        <f t="shared" si="1"/>
        <v>2.4313309513175525E-2</v>
      </c>
      <c r="F4" s="46">
        <f t="shared" si="2"/>
        <v>3.1354824615929346E-2</v>
      </c>
      <c r="G4" s="47">
        <f t="shared" si="3"/>
        <v>6607.2454171917116</v>
      </c>
      <c r="I4" s="26" t="s">
        <v>57</v>
      </c>
      <c r="J4" s="10">
        <v>87641</v>
      </c>
      <c r="K4" s="44">
        <f t="shared" si="4"/>
        <v>4.2988922287274953E-2</v>
      </c>
      <c r="L4" s="35">
        <v>29889</v>
      </c>
      <c r="M4" s="45">
        <f t="shared" si="5"/>
        <v>2.6560421426419661E-2</v>
      </c>
      <c r="N4" s="48">
        <f t="shared" si="6"/>
        <v>3.4774671856847308E-2</v>
      </c>
      <c r="O4" s="47">
        <f t="shared" si="7"/>
        <v>7336.5863949983604</v>
      </c>
      <c r="Q4" s="23" t="s">
        <v>57</v>
      </c>
      <c r="R4" s="10">
        <v>78805</v>
      </c>
      <c r="S4" s="44">
        <f t="shared" si="8"/>
        <v>3.9949792177941715E-2</v>
      </c>
      <c r="T4" s="35">
        <v>31722</v>
      </c>
      <c r="U4" s="49">
        <f t="shared" si="9"/>
        <v>2.8603554660273051E-2</v>
      </c>
      <c r="V4" s="46">
        <f t="shared" si="10"/>
        <v>3.4276673419107381E-2</v>
      </c>
      <c r="W4" s="50">
        <f t="shared" si="11"/>
        <v>7456.0333854913333</v>
      </c>
      <c r="Y4" s="51">
        <f t="shared" si="12"/>
        <v>21399.865197681407</v>
      </c>
      <c r="Z4" s="25">
        <f t="shared" si="13"/>
        <v>3.3477827882396415E-2</v>
      </c>
    </row>
    <row r="5" spans="1:26" ht="15" thickBot="1" x14ac:dyDescent="0.35">
      <c r="A5" s="26" t="s">
        <v>63</v>
      </c>
      <c r="B5" s="10">
        <v>28586</v>
      </c>
      <c r="C5" s="44">
        <f t="shared" si="0"/>
        <v>1.3453096292280352E-2</v>
      </c>
      <c r="D5" s="35">
        <v>21888</v>
      </c>
      <c r="E5" s="45">
        <f t="shared" si="1"/>
        <v>2.0366234926306386E-2</v>
      </c>
      <c r="F5" s="46">
        <f t="shared" si="2"/>
        <v>1.690966560929337E-2</v>
      </c>
      <c r="G5" s="47">
        <f t="shared" si="3"/>
        <v>3563.2892855183454</v>
      </c>
      <c r="I5" s="26" t="s">
        <v>63</v>
      </c>
      <c r="J5" s="10">
        <v>28332</v>
      </c>
      <c r="K5" s="44">
        <f t="shared" si="4"/>
        <v>1.3897173083865701E-2</v>
      </c>
      <c r="L5" s="35">
        <v>22470</v>
      </c>
      <c r="M5" s="45">
        <f t="shared" si="5"/>
        <v>1.9967635901222851E-2</v>
      </c>
      <c r="N5" s="48">
        <f t="shared" si="6"/>
        <v>1.6932404492544274E-2</v>
      </c>
      <c r="O5" s="47">
        <f t="shared" si="7"/>
        <v>3572.3140378145281</v>
      </c>
      <c r="Q5" s="23" t="s">
        <v>63</v>
      </c>
      <c r="R5" s="10">
        <v>24758</v>
      </c>
      <c r="S5" s="44">
        <f t="shared" si="8"/>
        <v>1.2550941624788795E-2</v>
      </c>
      <c r="T5" s="35">
        <v>21371</v>
      </c>
      <c r="U5" s="49">
        <f t="shared" si="9"/>
        <v>1.9270114325852575E-2</v>
      </c>
      <c r="V5" s="46">
        <f t="shared" si="10"/>
        <v>1.5910527975320686E-2</v>
      </c>
      <c r="W5" s="50">
        <f t="shared" si="11"/>
        <v>3460.937597831632</v>
      </c>
      <c r="Y5" s="51">
        <f t="shared" si="12"/>
        <v>10596.540921164506</v>
      </c>
      <c r="Z5" s="25">
        <f t="shared" si="13"/>
        <v>1.6577168586368075E-2</v>
      </c>
    </row>
    <row r="6" spans="1:26" ht="15" thickBot="1" x14ac:dyDescent="0.35">
      <c r="A6" s="26" t="s">
        <v>77</v>
      </c>
      <c r="B6" s="10">
        <v>13126</v>
      </c>
      <c r="C6" s="44">
        <f t="shared" si="0"/>
        <v>6.1773365260082529E-3</v>
      </c>
      <c r="D6" s="35">
        <v>20806</v>
      </c>
      <c r="E6" s="45">
        <f t="shared" si="1"/>
        <v>1.9359461068929582E-2</v>
      </c>
      <c r="F6" s="46">
        <f t="shared" si="2"/>
        <v>1.2768398797468918E-2</v>
      </c>
      <c r="G6" s="47">
        <f t="shared" si="3"/>
        <v>2690.6208365966377</v>
      </c>
      <c r="I6" s="26" t="s">
        <v>77</v>
      </c>
      <c r="J6" s="10">
        <v>12419</v>
      </c>
      <c r="K6" s="44">
        <f t="shared" si="4"/>
        <v>6.0916628733773881E-3</v>
      </c>
      <c r="L6" s="35">
        <v>21331</v>
      </c>
      <c r="M6" s="45">
        <f t="shared" si="5"/>
        <v>1.8955480258521791E-2</v>
      </c>
      <c r="N6" s="48">
        <f t="shared" si="6"/>
        <v>1.252357156594959E-2</v>
      </c>
      <c r="O6" s="47">
        <f t="shared" si="7"/>
        <v>2642.1605111262147</v>
      </c>
      <c r="Q6" s="23" t="s">
        <v>77</v>
      </c>
      <c r="R6" s="10">
        <v>10897</v>
      </c>
      <c r="S6" s="44">
        <f t="shared" si="8"/>
        <v>5.5241784831296346E-3</v>
      </c>
      <c r="T6" s="35">
        <v>21526</v>
      </c>
      <c r="U6" s="49">
        <f t="shared" si="9"/>
        <v>1.9409876981811919E-2</v>
      </c>
      <c r="V6" s="46">
        <f t="shared" si="10"/>
        <v>1.2467027732470777E-2</v>
      </c>
      <c r="W6" s="50">
        <f t="shared" si="11"/>
        <v>2711.8902075057058</v>
      </c>
      <c r="Y6" s="51">
        <f t="shared" si="12"/>
        <v>8044.6715552285577</v>
      </c>
      <c r="Z6" s="25">
        <f t="shared" si="13"/>
        <v>1.2585038606950268E-2</v>
      </c>
    </row>
    <row r="7" spans="1:26" ht="15" thickBot="1" x14ac:dyDescent="0.35">
      <c r="A7" s="26" t="s">
        <v>79</v>
      </c>
      <c r="B7" s="10">
        <v>22462</v>
      </c>
      <c r="C7" s="44">
        <f t="shared" si="0"/>
        <v>1.0571029487063642E-2</v>
      </c>
      <c r="D7" s="35">
        <v>13188</v>
      </c>
      <c r="E7" s="45">
        <f t="shared" si="1"/>
        <v>1.2271103171058508E-2</v>
      </c>
      <c r="F7" s="46">
        <f t="shared" si="2"/>
        <v>1.1421066329061074E-2</v>
      </c>
      <c r="G7" s="47">
        <f t="shared" si="3"/>
        <v>2406.7042021913949</v>
      </c>
      <c r="I7" s="26" t="s">
        <v>79</v>
      </c>
      <c r="J7" s="10">
        <v>17377</v>
      </c>
      <c r="K7" s="44">
        <f t="shared" si="4"/>
        <v>8.5236191118994182E-3</v>
      </c>
      <c r="L7" s="35">
        <v>13368</v>
      </c>
      <c r="M7" s="45">
        <f t="shared" si="5"/>
        <v>1.1879277112930443E-2</v>
      </c>
      <c r="N7" s="48">
        <f t="shared" si="6"/>
        <v>1.020144811241493E-2</v>
      </c>
      <c r="O7" s="47">
        <f t="shared" si="7"/>
        <v>2152.2505155167401</v>
      </c>
      <c r="Q7" s="23" t="s">
        <v>79</v>
      </c>
      <c r="R7" s="10">
        <v>18081</v>
      </c>
      <c r="S7" s="44">
        <f t="shared" si="8"/>
        <v>9.1660705839650292E-3</v>
      </c>
      <c r="T7" s="35">
        <v>11406</v>
      </c>
      <c r="U7" s="49">
        <f t="shared" si="9"/>
        <v>1.0284728089498594E-2</v>
      </c>
      <c r="V7" s="46">
        <f t="shared" si="10"/>
        <v>9.7253993367318117E-3</v>
      </c>
      <c r="W7" s="50">
        <f t="shared" si="11"/>
        <v>2115.5174907225874</v>
      </c>
      <c r="Y7" s="51">
        <f t="shared" si="12"/>
        <v>6674.4722084307223</v>
      </c>
      <c r="Z7" s="25">
        <f t="shared" si="13"/>
        <v>1.0441506511166791E-2</v>
      </c>
    </row>
    <row r="8" spans="1:26" ht="15" thickBot="1" x14ac:dyDescent="0.35">
      <c r="A8" s="26" t="s">
        <v>81</v>
      </c>
      <c r="B8" s="10">
        <v>11024</v>
      </c>
      <c r="C8" s="44">
        <f t="shared" si="0"/>
        <v>5.188096744073974E-3</v>
      </c>
      <c r="D8" s="35">
        <v>27548</v>
      </c>
      <c r="E8" s="45">
        <f t="shared" si="1"/>
        <v>2.563272294178949E-2</v>
      </c>
      <c r="F8" s="46">
        <f t="shared" si="2"/>
        <v>1.5410409842931731E-2</v>
      </c>
      <c r="G8" s="47">
        <f t="shared" si="3"/>
        <v>3247.358614151789</v>
      </c>
      <c r="I8" s="26" t="s">
        <v>81</v>
      </c>
      <c r="J8" s="10">
        <v>11526</v>
      </c>
      <c r="K8" s="44">
        <f t="shared" si="4"/>
        <v>5.6536360639784016E-3</v>
      </c>
      <c r="L8" s="35">
        <v>29272</v>
      </c>
      <c r="M8" s="45">
        <f t="shared" si="5"/>
        <v>2.6012133426817772E-2</v>
      </c>
      <c r="N8" s="48">
        <f t="shared" si="6"/>
        <v>1.5832884745398085E-2</v>
      </c>
      <c r="O8" s="47">
        <f t="shared" si="7"/>
        <v>3340.3428591603611</v>
      </c>
      <c r="Q8" s="23" t="s">
        <v>81</v>
      </c>
      <c r="R8" s="10">
        <v>11960</v>
      </c>
      <c r="S8" s="44">
        <f t="shared" si="8"/>
        <v>6.0630609028384354E-3</v>
      </c>
      <c r="T8" s="35">
        <v>29873</v>
      </c>
      <c r="U8" s="49">
        <f t="shared" si="9"/>
        <v>2.6936321428861258E-2</v>
      </c>
      <c r="V8" s="46">
        <f t="shared" si="10"/>
        <v>1.6499691165849848E-2</v>
      </c>
      <c r="W8" s="50">
        <f t="shared" si="11"/>
        <v>3589.0953208514884</v>
      </c>
      <c r="Y8" s="51">
        <f t="shared" si="12"/>
        <v>10176.796794163638</v>
      </c>
      <c r="Z8" s="25">
        <f t="shared" si="13"/>
        <v>1.5920523251989789E-2</v>
      </c>
    </row>
    <row r="9" spans="1:26" ht="15" thickBot="1" x14ac:dyDescent="0.35">
      <c r="A9" s="26" t="s">
        <v>65</v>
      </c>
      <c r="B9" s="10">
        <v>24412</v>
      </c>
      <c r="C9" s="44">
        <f t="shared" si="0"/>
        <v>1.148873527905786E-2</v>
      </c>
      <c r="D9" s="35">
        <v>10500</v>
      </c>
      <c r="E9" s="45">
        <f t="shared" si="1"/>
        <v>9.7699866011612332E-3</v>
      </c>
      <c r="F9" s="46">
        <f t="shared" si="2"/>
        <v>1.0629360940109547E-2</v>
      </c>
      <c r="G9" s="47">
        <f t="shared" si="3"/>
        <v>2239.8720841045842</v>
      </c>
      <c r="I9" s="26" t="s">
        <v>65</v>
      </c>
      <c r="J9" s="10">
        <v>23672</v>
      </c>
      <c r="K9" s="44">
        <f t="shared" si="4"/>
        <v>1.1611389285658228E-2</v>
      </c>
      <c r="L9" s="35">
        <v>10205</v>
      </c>
      <c r="M9" s="45">
        <f t="shared" si="5"/>
        <v>9.0685235590555937E-3</v>
      </c>
      <c r="N9" s="48">
        <f t="shared" si="6"/>
        <v>1.0339956422356911E-2</v>
      </c>
      <c r="O9" s="47">
        <f t="shared" si="7"/>
        <v>2181.4723062067492</v>
      </c>
      <c r="Q9" s="23" t="s">
        <v>65</v>
      </c>
      <c r="R9" s="10">
        <v>22537</v>
      </c>
      <c r="S9" s="44">
        <f t="shared" si="8"/>
        <v>1.1425017020674734E-2</v>
      </c>
      <c r="T9" s="35">
        <v>10416</v>
      </c>
      <c r="U9" s="49">
        <f t="shared" si="9"/>
        <v>9.392050480467944E-3</v>
      </c>
      <c r="V9" s="46">
        <f t="shared" si="10"/>
        <v>1.0408533750571339E-2</v>
      </c>
      <c r="W9" s="50">
        <f t="shared" si="11"/>
        <v>2264.1163040930305</v>
      </c>
      <c r="Y9" s="51">
        <f t="shared" si="12"/>
        <v>6685.4606944043635</v>
      </c>
      <c r="Z9" s="25">
        <f t="shared" si="13"/>
        <v>1.0458696836372837E-2</v>
      </c>
    </row>
    <row r="10" spans="1:26" ht="15" thickBot="1" x14ac:dyDescent="0.35">
      <c r="A10" s="26" t="s">
        <v>83</v>
      </c>
      <c r="B10" s="10">
        <v>9875</v>
      </c>
      <c r="C10" s="44">
        <f t="shared" si="0"/>
        <v>4.6473562543296884E-3</v>
      </c>
      <c r="D10" s="35">
        <v>17518</v>
      </c>
      <c r="E10" s="45">
        <f t="shared" si="1"/>
        <v>1.630005955039452E-2</v>
      </c>
      <c r="F10" s="46">
        <f t="shared" si="2"/>
        <v>1.0473707902362104E-2</v>
      </c>
      <c r="G10" s="47">
        <f t="shared" si="3"/>
        <v>2207.0720977252545</v>
      </c>
      <c r="I10" s="26" t="s">
        <v>83</v>
      </c>
      <c r="J10" s="10">
        <v>8210</v>
      </c>
      <c r="K10" s="44">
        <f t="shared" si="4"/>
        <v>4.0270997818204653E-3</v>
      </c>
      <c r="L10" s="35">
        <v>18744</v>
      </c>
      <c r="M10" s="45">
        <f t="shared" si="5"/>
        <v>1.6656580655652922E-2</v>
      </c>
      <c r="N10" s="48">
        <f t="shared" si="6"/>
        <v>1.0341840218736693E-2</v>
      </c>
      <c r="O10" s="47">
        <f t="shared" si="7"/>
        <v>2181.869740147974</v>
      </c>
      <c r="Q10" s="23" t="s">
        <v>83</v>
      </c>
      <c r="R10" s="10">
        <v>8245</v>
      </c>
      <c r="S10" s="44">
        <f t="shared" si="8"/>
        <v>4.179760630761112E-3</v>
      </c>
      <c r="T10" s="35">
        <v>18968</v>
      </c>
      <c r="U10" s="49">
        <f t="shared" si="9"/>
        <v>1.7103342311205447E-2</v>
      </c>
      <c r="V10" s="46">
        <f t="shared" si="10"/>
        <v>1.0641551470983279E-2</v>
      </c>
      <c r="W10" s="50">
        <f t="shared" si="11"/>
        <v>2314.8034837256378</v>
      </c>
      <c r="Y10" s="51">
        <f t="shared" si="12"/>
        <v>6703.7453215988662</v>
      </c>
      <c r="Z10" s="25">
        <f t="shared" si="13"/>
        <v>1.0487301203571265E-2</v>
      </c>
    </row>
    <row r="11" spans="1:26" ht="15" thickBot="1" x14ac:dyDescent="0.35">
      <c r="A11" s="26" t="s">
        <v>85</v>
      </c>
      <c r="B11" s="10">
        <v>13809</v>
      </c>
      <c r="C11" s="44">
        <f t="shared" si="0"/>
        <v>6.498768862383663E-3</v>
      </c>
      <c r="D11" s="35">
        <v>25272</v>
      </c>
      <c r="E11" s="45">
        <f t="shared" si="1"/>
        <v>2.3514962036623493E-2</v>
      </c>
      <c r="F11" s="46">
        <f t="shared" si="2"/>
        <v>1.5006865449503578E-2</v>
      </c>
      <c r="G11" s="47">
        <f t="shared" si="3"/>
        <v>3162.3217218466416</v>
      </c>
      <c r="I11" s="26" t="s">
        <v>85</v>
      </c>
      <c r="J11" s="10">
        <v>15093</v>
      </c>
      <c r="K11" s="44">
        <f t="shared" si="4"/>
        <v>7.4032907438509469E-3</v>
      </c>
      <c r="L11" s="35">
        <v>24999</v>
      </c>
      <c r="M11" s="45">
        <f t="shared" si="5"/>
        <v>2.2214994654858482E-2</v>
      </c>
      <c r="N11" s="48">
        <f t="shared" si="6"/>
        <v>1.4809142699354714E-2</v>
      </c>
      <c r="O11" s="47">
        <f t="shared" si="7"/>
        <v>3124.3588809963608</v>
      </c>
      <c r="Q11" s="27" t="s">
        <v>85</v>
      </c>
      <c r="R11" s="12">
        <v>15579</v>
      </c>
      <c r="S11" s="44">
        <f t="shared" si="8"/>
        <v>7.8976944653277575E-3</v>
      </c>
      <c r="T11" s="36">
        <v>20366</v>
      </c>
      <c r="U11" s="49">
        <f t="shared" si="9"/>
        <v>1.8363911298503278E-2</v>
      </c>
      <c r="V11" s="46">
        <f t="shared" si="10"/>
        <v>1.3130802881915517E-2</v>
      </c>
      <c r="W11" s="50">
        <f t="shared" si="11"/>
        <v>2856.2778968886728</v>
      </c>
      <c r="Y11" s="51">
        <f t="shared" si="12"/>
        <v>9142.9584997316742</v>
      </c>
      <c r="Z11" s="25">
        <f t="shared" si="13"/>
        <v>1.4303192481000938E-2</v>
      </c>
    </row>
    <row r="12" spans="1:26" ht="15" thickBot="1" x14ac:dyDescent="0.35">
      <c r="A12" s="22" t="s">
        <v>45</v>
      </c>
      <c r="B12" s="10">
        <v>853217</v>
      </c>
      <c r="C12" s="44">
        <f t="shared" si="0"/>
        <v>0.40153958088611791</v>
      </c>
      <c r="D12" s="35">
        <v>331864</v>
      </c>
      <c r="E12" s="45">
        <f t="shared" si="1"/>
        <v>0.3087911269912163</v>
      </c>
      <c r="F12" s="46">
        <f t="shared" si="2"/>
        <v>0.35516535393866711</v>
      </c>
      <c r="G12" s="47">
        <f t="shared" si="3"/>
        <v>74842.219208725626</v>
      </c>
      <c r="I12" s="22" t="s">
        <v>45</v>
      </c>
      <c r="J12" s="10">
        <v>805435</v>
      </c>
      <c r="K12" s="44">
        <f t="shared" si="4"/>
        <v>0.39507516598910675</v>
      </c>
      <c r="L12" s="35">
        <v>352703</v>
      </c>
      <c r="M12" s="45">
        <f t="shared" si="5"/>
        <v>0.3134243473639966</v>
      </c>
      <c r="N12" s="48">
        <f t="shared" si="6"/>
        <v>0.35424975667655167</v>
      </c>
      <c r="O12" s="47">
        <f t="shared" si="7"/>
        <v>74737.842414835482</v>
      </c>
      <c r="Q12" s="28" t="s">
        <v>45</v>
      </c>
      <c r="R12" s="14">
        <v>784604</v>
      </c>
      <c r="S12" s="44">
        <f t="shared" si="8"/>
        <v>0.39775098968316452</v>
      </c>
      <c r="T12" s="37">
        <v>353607</v>
      </c>
      <c r="U12" s="49">
        <f t="shared" si="9"/>
        <v>0.31884550636010256</v>
      </c>
      <c r="V12" s="46">
        <f t="shared" si="10"/>
        <v>0.35829824802163357</v>
      </c>
      <c r="W12" s="50">
        <f t="shared" si="11"/>
        <v>77938.826400905848</v>
      </c>
      <c r="Y12" s="51">
        <f t="shared" si="12"/>
        <v>227518.88802446696</v>
      </c>
      <c r="Z12" s="25">
        <f t="shared" si="13"/>
        <v>0.35592925950311982</v>
      </c>
    </row>
    <row r="13" spans="1:26" ht="15" thickBot="1" x14ac:dyDescent="0.35">
      <c r="A13" s="26" t="s">
        <v>53</v>
      </c>
      <c r="B13" s="10">
        <v>136450</v>
      </c>
      <c r="C13" s="44">
        <f t="shared" si="0"/>
        <v>6.4215874521851748E-2</v>
      </c>
      <c r="D13" s="35">
        <v>47809</v>
      </c>
      <c r="E13" s="45">
        <f t="shared" si="1"/>
        <v>4.4485075182373081E-2</v>
      </c>
      <c r="F13" s="46">
        <f t="shared" si="2"/>
        <v>5.4350474852112418E-2</v>
      </c>
      <c r="G13" s="47">
        <f t="shared" si="3"/>
        <v>11453.00381321139</v>
      </c>
      <c r="I13" s="26" t="s">
        <v>53</v>
      </c>
      <c r="J13" s="10">
        <v>137035</v>
      </c>
      <c r="K13" s="44">
        <f t="shared" si="4"/>
        <v>6.7217249525184819E-2</v>
      </c>
      <c r="L13" s="35">
        <v>49665</v>
      </c>
      <c r="M13" s="45">
        <f t="shared" si="5"/>
        <v>4.4134073744291631E-2</v>
      </c>
      <c r="N13" s="48">
        <f t="shared" si="6"/>
        <v>5.5675661634738222E-2</v>
      </c>
      <c r="O13" s="47">
        <f t="shared" si="7"/>
        <v>11746.172713388896</v>
      </c>
      <c r="Q13" s="23" t="s">
        <v>53</v>
      </c>
      <c r="R13" s="10">
        <v>152572</v>
      </c>
      <c r="S13" s="44">
        <f t="shared" si="8"/>
        <v>7.734559599229647E-2</v>
      </c>
      <c r="T13" s="35">
        <v>52690</v>
      </c>
      <c r="U13" s="49">
        <f t="shared" si="9"/>
        <v>4.7510286080631334E-2</v>
      </c>
      <c r="V13" s="46">
        <f t="shared" si="10"/>
        <v>6.2427941036463902E-2</v>
      </c>
      <c r="W13" s="50">
        <f t="shared" si="11"/>
        <v>13579.63787395681</v>
      </c>
      <c r="Y13" s="51">
        <f t="shared" si="12"/>
        <v>36778.814400557094</v>
      </c>
      <c r="Z13" s="25">
        <f t="shared" si="13"/>
        <v>5.7536568891745028E-2</v>
      </c>
    </row>
    <row r="14" spans="1:26" ht="15" thickBot="1" x14ac:dyDescent="0.35">
      <c r="A14" s="26" t="s">
        <v>47</v>
      </c>
      <c r="B14" s="10">
        <v>176027</v>
      </c>
      <c r="C14" s="44">
        <f t="shared" si="0"/>
        <v>8.2841537152495412E-2</v>
      </c>
      <c r="D14" s="35">
        <v>86475</v>
      </c>
      <c r="E14" s="45">
        <f t="shared" si="1"/>
        <v>8.0462818222420726E-2</v>
      </c>
      <c r="F14" s="46">
        <f t="shared" si="2"/>
        <v>8.1652177687458069E-2</v>
      </c>
      <c r="G14" s="47">
        <f t="shared" si="3"/>
        <v>17206.1551431896</v>
      </c>
      <c r="I14" s="26" t="s">
        <v>47</v>
      </c>
      <c r="J14" s="10">
        <v>165389</v>
      </c>
      <c r="K14" s="44">
        <f t="shared" si="4"/>
        <v>8.112521386303348E-2</v>
      </c>
      <c r="L14" s="35">
        <v>88357</v>
      </c>
      <c r="M14" s="45">
        <f t="shared" si="5"/>
        <v>7.8517151994853027E-2</v>
      </c>
      <c r="N14" s="48">
        <f t="shared" si="6"/>
        <v>7.9821182928943246E-2</v>
      </c>
      <c r="O14" s="47">
        <f t="shared" si="7"/>
        <v>16840.274068433802</v>
      </c>
      <c r="Q14" s="23" t="s">
        <v>47</v>
      </c>
      <c r="R14" s="10">
        <v>155277</v>
      </c>
      <c r="S14" s="44">
        <f t="shared" si="8"/>
        <v>7.8716881923916696E-2</v>
      </c>
      <c r="T14" s="35">
        <v>88198</v>
      </c>
      <c r="U14" s="49">
        <f t="shared" si="9"/>
        <v>7.9527656324530696E-2</v>
      </c>
      <c r="V14" s="46">
        <f t="shared" si="10"/>
        <v>7.9122269124223696E-2</v>
      </c>
      <c r="W14" s="50">
        <f t="shared" si="11"/>
        <v>17211.07159124676</v>
      </c>
      <c r="Y14" s="51">
        <f t="shared" si="12"/>
        <v>51257.500802870156</v>
      </c>
      <c r="Z14" s="25">
        <f t="shared" si="13"/>
        <v>8.0186943875992456E-2</v>
      </c>
    </row>
    <row r="15" spans="1:26" ht="15" thickBot="1" x14ac:dyDescent="0.35">
      <c r="A15" s="26" t="s">
        <v>49</v>
      </c>
      <c r="B15" s="10">
        <v>155956</v>
      </c>
      <c r="C15" s="44">
        <f t="shared" si="0"/>
        <v>7.3395756151923133E-2</v>
      </c>
      <c r="D15" s="35">
        <v>48777</v>
      </c>
      <c r="E15" s="45">
        <f t="shared" si="1"/>
        <v>4.5385774899508707E-2</v>
      </c>
      <c r="F15" s="46">
        <f t="shared" si="2"/>
        <v>5.939076552571592E-2</v>
      </c>
      <c r="G15" s="47">
        <f t="shared" si="3"/>
        <v>12515.119065406487</v>
      </c>
      <c r="I15" s="26" t="s">
        <v>49</v>
      </c>
      <c r="J15" s="10">
        <v>150782</v>
      </c>
      <c r="K15" s="44">
        <f t="shared" si="4"/>
        <v>7.396031172989688E-2</v>
      </c>
      <c r="L15" s="35">
        <v>51965</v>
      </c>
      <c r="M15" s="45">
        <f t="shared" si="5"/>
        <v>4.6177935006989114E-2</v>
      </c>
      <c r="N15" s="48">
        <f t="shared" si="6"/>
        <v>6.0069123368443E-2</v>
      </c>
      <c r="O15" s="47">
        <f t="shared" si="7"/>
        <v>12673.083302657262</v>
      </c>
      <c r="Q15" s="23" t="s">
        <v>49</v>
      </c>
      <c r="R15" s="10">
        <v>142383</v>
      </c>
      <c r="S15" s="44">
        <f t="shared" si="8"/>
        <v>7.2180334492378331E-2</v>
      </c>
      <c r="T15" s="35">
        <v>52233</v>
      </c>
      <c r="U15" s="49">
        <f t="shared" si="9"/>
        <v>4.7098211669189906E-2</v>
      </c>
      <c r="V15" s="46">
        <f t="shared" si="10"/>
        <v>5.9639273080784122E-2</v>
      </c>
      <c r="W15" s="50">
        <f t="shared" si="11"/>
        <v>12973.032876897567</v>
      </c>
      <c r="Y15" s="51">
        <f t="shared" si="12"/>
        <v>38161.235244961317</v>
      </c>
      <c r="Z15" s="25">
        <f t="shared" si="13"/>
        <v>5.9699220229147656E-2</v>
      </c>
    </row>
    <row r="16" spans="1:26" ht="15" thickBot="1" x14ac:dyDescent="0.35">
      <c r="A16" s="26" t="s">
        <v>67</v>
      </c>
      <c r="B16" s="10">
        <v>43924</v>
      </c>
      <c r="C16" s="44">
        <f t="shared" si="0"/>
        <v>2.0671440619258456E-2</v>
      </c>
      <c r="D16" s="35">
        <v>23345</v>
      </c>
      <c r="E16" s="45">
        <f t="shared" si="1"/>
        <v>2.1721936876581808E-2</v>
      </c>
      <c r="F16" s="46">
        <f t="shared" si="2"/>
        <v>2.1196688747920134E-2</v>
      </c>
      <c r="G16" s="47">
        <f t="shared" si="3"/>
        <v>4466.6722364054704</v>
      </c>
      <c r="I16" s="26" t="s">
        <v>67</v>
      </c>
      <c r="J16" s="10">
        <v>41522</v>
      </c>
      <c r="K16" s="44">
        <f t="shared" si="4"/>
        <v>2.036702035819115E-2</v>
      </c>
      <c r="L16" s="35">
        <v>24260</v>
      </c>
      <c r="M16" s="45">
        <f t="shared" si="5"/>
        <v>2.1558293144800462E-2</v>
      </c>
      <c r="N16" s="48">
        <f t="shared" si="6"/>
        <v>2.0962656751495806E-2</v>
      </c>
      <c r="O16" s="47">
        <f t="shared" si="7"/>
        <v>4422.5965081468275</v>
      </c>
      <c r="Q16" s="23" t="s">
        <v>67</v>
      </c>
      <c r="R16" s="10">
        <v>35840</v>
      </c>
      <c r="S16" s="44">
        <f t="shared" si="8"/>
        <v>1.816890491285364E-2</v>
      </c>
      <c r="T16" s="35">
        <v>23762</v>
      </c>
      <c r="U16" s="49">
        <f t="shared" si="9"/>
        <v>2.1426066005844784E-2</v>
      </c>
      <c r="V16" s="46">
        <f t="shared" si="10"/>
        <v>1.9797485459349212E-2</v>
      </c>
      <c r="W16" s="50">
        <f t="shared" si="11"/>
        <v>4306.4480245449377</v>
      </c>
      <c r="Y16" s="51">
        <f t="shared" si="12"/>
        <v>13195.716769097235</v>
      </c>
      <c r="Z16" s="25">
        <f t="shared" si="13"/>
        <v>2.0643304558224638E-2</v>
      </c>
    </row>
    <row r="17" spans="1:26" ht="15" thickBot="1" x14ac:dyDescent="0.35">
      <c r="A17" s="26" t="s">
        <v>87</v>
      </c>
      <c r="B17" s="10">
        <v>20913</v>
      </c>
      <c r="C17" s="44">
        <f t="shared" si="0"/>
        <v>9.8420416553718255E-3</v>
      </c>
      <c r="D17" s="35">
        <v>25812</v>
      </c>
      <c r="E17" s="45">
        <f t="shared" si="1"/>
        <v>2.4017418490397499E-2</v>
      </c>
      <c r="F17" s="46">
        <f t="shared" si="2"/>
        <v>1.6929730072884661E-2</v>
      </c>
      <c r="G17" s="47">
        <f t="shared" si="3"/>
        <v>3567.5173696086199</v>
      </c>
      <c r="I17" s="26" t="s">
        <v>87</v>
      </c>
      <c r="J17" s="10">
        <v>19630</v>
      </c>
      <c r="K17" s="44">
        <f t="shared" si="4"/>
        <v>9.6287416220628176E-3</v>
      </c>
      <c r="L17" s="35">
        <v>25739</v>
      </c>
      <c r="M17" s="45">
        <f t="shared" si="5"/>
        <v>2.2872584800248105E-2</v>
      </c>
      <c r="N17" s="48">
        <f t="shared" si="6"/>
        <v>1.625066321115546E-2</v>
      </c>
      <c r="O17" s="47">
        <f t="shared" si="7"/>
        <v>3428.4836709735232</v>
      </c>
      <c r="Q17" s="23" t="s">
        <v>87</v>
      </c>
      <c r="R17" s="10">
        <v>17489</v>
      </c>
      <c r="S17" s="44">
        <f t="shared" si="8"/>
        <v>8.8659592081723575E-3</v>
      </c>
      <c r="T17" s="35">
        <v>25479</v>
      </c>
      <c r="U17" s="49">
        <f t="shared" si="9"/>
        <v>2.2974275556052491E-2</v>
      </c>
      <c r="V17" s="46">
        <f t="shared" si="10"/>
        <v>1.5920117382112423E-2</v>
      </c>
      <c r="W17" s="50">
        <f t="shared" si="11"/>
        <v>3463.0235335440047</v>
      </c>
      <c r="Y17" s="51">
        <f t="shared" si="12"/>
        <v>10459.024574126148</v>
      </c>
      <c r="Z17" s="25">
        <f t="shared" si="13"/>
        <v>1.6362038792108211E-2</v>
      </c>
    </row>
    <row r="18" spans="1:26" ht="15" thickBot="1" x14ac:dyDescent="0.35">
      <c r="A18" s="26" t="s">
        <v>51</v>
      </c>
      <c r="B18" s="10">
        <v>168660</v>
      </c>
      <c r="C18" s="44">
        <f t="shared" si="0"/>
        <v>7.9374491732176741E-2</v>
      </c>
      <c r="D18" s="35">
        <v>96783</v>
      </c>
      <c r="E18" s="45">
        <f t="shared" si="1"/>
        <v>9.005415364001787E-2</v>
      </c>
      <c r="F18" s="46">
        <f t="shared" si="2"/>
        <v>8.4714322686097299E-2</v>
      </c>
      <c r="G18" s="47">
        <f t="shared" si="3"/>
        <v>17851.425648027853</v>
      </c>
      <c r="I18" s="26" t="s">
        <v>51</v>
      </c>
      <c r="J18" s="10">
        <v>161779</v>
      </c>
      <c r="K18" s="44">
        <f t="shared" si="4"/>
        <v>7.9354467186739705E-2</v>
      </c>
      <c r="L18" s="35">
        <v>98839</v>
      </c>
      <c r="M18" s="45">
        <f t="shared" si="5"/>
        <v>8.7831827540763921E-2</v>
      </c>
      <c r="N18" s="48">
        <f t="shared" si="6"/>
        <v>8.3593147363751813E-2</v>
      </c>
      <c r="O18" s="47">
        <f t="shared" si="7"/>
        <v>17636.06426506754</v>
      </c>
      <c r="Q18" s="23" t="s">
        <v>51</v>
      </c>
      <c r="R18" s="10">
        <v>156987</v>
      </c>
      <c r="S18" s="44">
        <f t="shared" si="8"/>
        <v>7.9583757688452966E-2</v>
      </c>
      <c r="T18" s="35">
        <v>95328</v>
      </c>
      <c r="U18" s="49">
        <f t="shared" si="9"/>
        <v>8.5956738498660534E-2</v>
      </c>
      <c r="V18" s="46">
        <f t="shared" si="10"/>
        <v>8.277024809355675E-2</v>
      </c>
      <c r="W18" s="50">
        <f t="shared" si="11"/>
        <v>18004.59821655093</v>
      </c>
      <c r="Y18" s="51">
        <f t="shared" si="12"/>
        <v>53492.088129646319</v>
      </c>
      <c r="Z18" s="25">
        <f t="shared" si="13"/>
        <v>8.3682719630790298E-2</v>
      </c>
    </row>
    <row r="19" spans="1:26" ht="15" thickBot="1" x14ac:dyDescent="0.35">
      <c r="A19" s="26" t="s">
        <v>73</v>
      </c>
      <c r="B19" s="10">
        <v>25581</v>
      </c>
      <c r="C19" s="44">
        <f t="shared" si="0"/>
        <v>1.2038888135899522E-2</v>
      </c>
      <c r="D19" s="35">
        <v>21615</v>
      </c>
      <c r="E19" s="45">
        <f t="shared" si="1"/>
        <v>2.0112215274676194E-2</v>
      </c>
      <c r="F19" s="46">
        <f t="shared" si="2"/>
        <v>1.6075551705287856E-2</v>
      </c>
      <c r="G19" s="47">
        <f t="shared" si="3"/>
        <v>3387.5206330967835</v>
      </c>
      <c r="I19" s="26" t="s">
        <v>73</v>
      </c>
      <c r="J19" s="10">
        <v>22865</v>
      </c>
      <c r="K19" s="44">
        <f t="shared" si="4"/>
        <v>1.1215546469101697E-2</v>
      </c>
      <c r="L19" s="35">
        <v>22577</v>
      </c>
      <c r="M19" s="45">
        <f t="shared" si="5"/>
        <v>2.0062719881704865E-2</v>
      </c>
      <c r="N19" s="48">
        <f t="shared" si="6"/>
        <v>1.5639133175403282E-2</v>
      </c>
      <c r="O19" s="47">
        <f t="shared" si="7"/>
        <v>3299.4661216807071</v>
      </c>
      <c r="Q19" s="23" t="s">
        <v>73</v>
      </c>
      <c r="R19" s="10">
        <v>21612</v>
      </c>
      <c r="S19" s="44">
        <f t="shared" si="8"/>
        <v>1.0956092995998683E-2</v>
      </c>
      <c r="T19" s="35">
        <v>22958</v>
      </c>
      <c r="U19" s="49">
        <f t="shared" si="9"/>
        <v>2.0701103583965347E-2</v>
      </c>
      <c r="V19" s="46">
        <f t="shared" si="10"/>
        <v>1.5828598289982017E-2</v>
      </c>
      <c r="W19" s="50">
        <f t="shared" si="11"/>
        <v>3443.1158430283381</v>
      </c>
      <c r="Y19" s="51">
        <f t="shared" si="12"/>
        <v>10130.102597805828</v>
      </c>
      <c r="Z19" s="25">
        <f t="shared" si="13"/>
        <v>1.5847475115735969E-2</v>
      </c>
    </row>
    <row r="20" spans="1:26" ht="15" thickBot="1" x14ac:dyDescent="0.35">
      <c r="A20" s="26" t="s">
        <v>75</v>
      </c>
      <c r="B20" s="10">
        <v>14585</v>
      </c>
      <c r="C20" s="44">
        <f t="shared" si="0"/>
        <v>6.863968705761875E-3</v>
      </c>
      <c r="D20" s="35">
        <v>9128</v>
      </c>
      <c r="E20" s="45">
        <f t="shared" si="1"/>
        <v>8.4933750186094985E-3</v>
      </c>
      <c r="F20" s="46">
        <f t="shared" si="2"/>
        <v>7.6786718621856872E-3</v>
      </c>
      <c r="G20" s="47">
        <f t="shared" si="3"/>
        <v>1618.0881281590789</v>
      </c>
      <c r="I20" s="26" t="s">
        <v>75</v>
      </c>
      <c r="J20" s="10">
        <v>14406</v>
      </c>
      <c r="K20" s="44">
        <f t="shared" si="4"/>
        <v>7.0663093126559825E-3</v>
      </c>
      <c r="L20" s="35">
        <v>8962</v>
      </c>
      <c r="M20" s="45">
        <f t="shared" si="5"/>
        <v>7.9639498418673429E-3</v>
      </c>
      <c r="N20" s="48">
        <f t="shared" si="6"/>
        <v>7.5151295772616627E-3</v>
      </c>
      <c r="O20" s="47">
        <f t="shared" si="7"/>
        <v>1585.5044625627793</v>
      </c>
      <c r="Q20" s="23" t="s">
        <v>75</v>
      </c>
      <c r="R20" s="10">
        <v>15460</v>
      </c>
      <c r="S20" s="44">
        <f t="shared" si="8"/>
        <v>7.837368023234299E-3</v>
      </c>
      <c r="T20" s="35">
        <v>8981</v>
      </c>
      <c r="U20" s="49">
        <f t="shared" si="9"/>
        <v>8.0981187946507875E-3</v>
      </c>
      <c r="V20" s="46">
        <f t="shared" si="10"/>
        <v>7.9677434089425424E-3</v>
      </c>
      <c r="W20" s="50">
        <f t="shared" si="11"/>
        <v>1733.1833850302264</v>
      </c>
      <c r="Y20" s="51">
        <f t="shared" si="12"/>
        <v>4936.7759757520844</v>
      </c>
      <c r="Z20" s="25">
        <f t="shared" si="13"/>
        <v>7.7230643690262375E-3</v>
      </c>
    </row>
    <row r="21" spans="1:26" ht="15" thickBot="1" x14ac:dyDescent="0.35">
      <c r="A21" s="26" t="s">
        <v>69</v>
      </c>
      <c r="B21" s="10">
        <v>37970</v>
      </c>
      <c r="C21" s="44">
        <f t="shared" si="0"/>
        <v>1.7869378934369448E-2</v>
      </c>
      <c r="D21" s="35">
        <v>26902</v>
      </c>
      <c r="E21" s="45">
        <f t="shared" si="1"/>
        <v>2.5031636147089475E-2</v>
      </c>
      <c r="F21" s="46">
        <f t="shared" si="2"/>
        <v>2.1450507540729462E-2</v>
      </c>
      <c r="G21" s="47">
        <f t="shared" si="3"/>
        <v>4520.1582015202157</v>
      </c>
      <c r="I21" s="26" t="s">
        <v>69</v>
      </c>
      <c r="J21" s="10">
        <v>36030</v>
      </c>
      <c r="K21" s="44">
        <f t="shared" si="4"/>
        <v>1.7673130954810153E-2</v>
      </c>
      <c r="L21" s="35">
        <v>26920</v>
      </c>
      <c r="M21" s="45">
        <f t="shared" si="5"/>
        <v>2.3922063126876687E-2</v>
      </c>
      <c r="N21" s="48">
        <f t="shared" si="6"/>
        <v>2.079759704084342E-2</v>
      </c>
      <c r="O21" s="47">
        <f t="shared" si="7"/>
        <v>4387.7730356919401</v>
      </c>
      <c r="Q21" s="23" t="s">
        <v>69</v>
      </c>
      <c r="R21" s="10">
        <v>33728</v>
      </c>
      <c r="S21" s="44">
        <f t="shared" si="8"/>
        <v>1.7098237301917622E-2</v>
      </c>
      <c r="T21" s="35">
        <v>25802</v>
      </c>
      <c r="U21" s="49">
        <f t="shared" si="9"/>
        <v>2.326552289718067E-2</v>
      </c>
      <c r="V21" s="46">
        <f t="shared" si="10"/>
        <v>2.0181880099549146E-2</v>
      </c>
      <c r="W21" s="50">
        <f t="shared" si="11"/>
        <v>4390.0634686544281</v>
      </c>
      <c r="Y21" s="51">
        <f t="shared" si="12"/>
        <v>13297.994705866586</v>
      </c>
      <c r="Z21" s="25">
        <f t="shared" si="13"/>
        <v>2.0803307583089577E-2</v>
      </c>
    </row>
    <row r="22" spans="1:26" ht="15" thickBot="1" x14ac:dyDescent="0.35">
      <c r="A22" s="26" t="s">
        <v>71</v>
      </c>
      <c r="B22" s="10">
        <v>36835</v>
      </c>
      <c r="C22" s="44">
        <f t="shared" si="0"/>
        <v>1.7335227101593326E-2</v>
      </c>
      <c r="D22" s="35">
        <v>32327</v>
      </c>
      <c r="E22" s="45">
        <f t="shared" si="1"/>
        <v>3.0079462557689444E-2</v>
      </c>
      <c r="F22" s="46">
        <f t="shared" si="2"/>
        <v>2.3707344829641385E-2</v>
      </c>
      <c r="G22" s="47">
        <f t="shared" si="3"/>
        <v>4995.7302392261809</v>
      </c>
      <c r="I22" s="26" t="s">
        <v>71</v>
      </c>
      <c r="J22" s="10">
        <v>31295</v>
      </c>
      <c r="K22" s="44">
        <f t="shared" si="4"/>
        <v>1.5350558790751699E-2</v>
      </c>
      <c r="L22" s="35">
        <v>31686</v>
      </c>
      <c r="M22" s="45">
        <f t="shared" si="5"/>
        <v>2.8157299117318527E-2</v>
      </c>
      <c r="N22" s="48">
        <f t="shared" si="6"/>
        <v>2.1753928954035114E-2</v>
      </c>
      <c r="O22" s="47">
        <f t="shared" si="7"/>
        <v>4589.5351610775579</v>
      </c>
      <c r="Q22" s="23" t="s">
        <v>71</v>
      </c>
      <c r="R22" s="10">
        <v>33203</v>
      </c>
      <c r="S22" s="44">
        <f t="shared" si="8"/>
        <v>1.6832091233858242E-2</v>
      </c>
      <c r="T22" s="35">
        <v>29883</v>
      </c>
      <c r="U22" s="49">
        <f t="shared" si="9"/>
        <v>2.6945338374407022E-2</v>
      </c>
      <c r="V22" s="46">
        <f t="shared" si="10"/>
        <v>2.1888714804132632E-2</v>
      </c>
      <c r="W22" s="50">
        <f t="shared" si="11"/>
        <v>4761.3426877689508</v>
      </c>
      <c r="Y22" s="51">
        <f t="shared" si="12"/>
        <v>14346.608088072689</v>
      </c>
      <c r="Z22" s="25">
        <f t="shared" si="13"/>
        <v>2.2443752417689609E-2</v>
      </c>
    </row>
    <row r="23" spans="1:26" ht="15" thickBot="1" x14ac:dyDescent="0.35">
      <c r="A23" s="26" t="s">
        <v>59</v>
      </c>
      <c r="B23" s="10">
        <v>70165</v>
      </c>
      <c r="C23" s="44">
        <f t="shared" si="0"/>
        <v>3.3020936869371402E-2</v>
      </c>
      <c r="D23" s="35">
        <v>52845</v>
      </c>
      <c r="E23" s="45">
        <f t="shared" si="1"/>
        <v>4.9170946851272893E-2</v>
      </c>
      <c r="F23" s="46">
        <f t="shared" si="2"/>
        <v>4.1095941860322144E-2</v>
      </c>
      <c r="G23" s="47">
        <f t="shared" si="3"/>
        <v>8659.9423485163843</v>
      </c>
      <c r="I23" s="26" t="s">
        <v>59</v>
      </c>
      <c r="J23" s="10">
        <v>71854</v>
      </c>
      <c r="K23" s="44">
        <f t="shared" si="4"/>
        <v>3.5245216531416282E-2</v>
      </c>
      <c r="L23" s="35">
        <v>55974</v>
      </c>
      <c r="M23" s="45">
        <f t="shared" si="5"/>
        <v>4.9740474051403999E-2</v>
      </c>
      <c r="N23" s="48">
        <f t="shared" si="6"/>
        <v>4.249284529141014E-2</v>
      </c>
      <c r="O23" s="47">
        <f t="shared" si="7"/>
        <v>8964.9280353552549</v>
      </c>
      <c r="Q23" s="23" t="s">
        <v>59</v>
      </c>
      <c r="R23" s="10">
        <v>68283</v>
      </c>
      <c r="S23" s="44">
        <f t="shared" si="8"/>
        <v>3.4615718029140208E-2</v>
      </c>
      <c r="T23" s="35">
        <v>52516</v>
      </c>
      <c r="U23" s="49">
        <f t="shared" si="9"/>
        <v>4.7353391228135033E-2</v>
      </c>
      <c r="V23" s="46">
        <f t="shared" si="10"/>
        <v>4.0984554628637621E-2</v>
      </c>
      <c r="W23" s="50">
        <f t="shared" si="11"/>
        <v>8915.1652455943986</v>
      </c>
      <c r="Y23" s="51">
        <f t="shared" si="12"/>
        <v>26540.035629466038</v>
      </c>
      <c r="Z23" s="25">
        <f t="shared" si="13"/>
        <v>4.1519081386185472E-2</v>
      </c>
    </row>
    <row r="24" spans="1:26" ht="15" thickBot="1" x14ac:dyDescent="0.35">
      <c r="A24" s="26" t="s">
        <v>89</v>
      </c>
      <c r="B24" s="10">
        <f>(4090*8)/12</f>
        <v>2726.6666666666665</v>
      </c>
      <c r="C24" s="44">
        <f t="shared" si="0"/>
        <v>1.283219380942341E-3</v>
      </c>
      <c r="D24" s="10">
        <f>(7052*8)/12</f>
        <v>4701.333333333333</v>
      </c>
      <c r="E24" s="45">
        <f t="shared" si="1"/>
        <v>4.3744727308818419E-3</v>
      </c>
      <c r="F24" s="46">
        <f t="shared" si="2"/>
        <v>2.8288460559120912E-3</v>
      </c>
      <c r="G24" s="47">
        <f t="shared" si="3"/>
        <v>596.1085851320754</v>
      </c>
      <c r="I24" s="26" t="s">
        <v>89</v>
      </c>
      <c r="J24" s="10">
        <v>4031</v>
      </c>
      <c r="K24" s="44">
        <f t="shared" si="4"/>
        <v>1.9772520366039335E-3</v>
      </c>
      <c r="L24" s="10">
        <v>8954</v>
      </c>
      <c r="M24" s="45">
        <f t="shared" si="5"/>
        <v>7.9568407592144827E-3</v>
      </c>
      <c r="N24" s="48">
        <f t="shared" si="6"/>
        <v>4.9670463979092083E-3</v>
      </c>
      <c r="O24" s="47">
        <f t="shared" si="7"/>
        <v>1047.9226137988953</v>
      </c>
      <c r="Q24" s="23" t="s">
        <v>90</v>
      </c>
      <c r="R24" s="10">
        <v>5069</v>
      </c>
      <c r="S24" s="44">
        <f t="shared" si="8"/>
        <v>2.5697036552247516E-3</v>
      </c>
      <c r="T24" s="10">
        <v>5561</v>
      </c>
      <c r="U24" s="49">
        <f t="shared" si="9"/>
        <v>5.014323417999446E-3</v>
      </c>
      <c r="V24" s="46">
        <f t="shared" si="10"/>
        <v>3.7920135366120988E-3</v>
      </c>
      <c r="W24" s="50">
        <f t="shared" si="11"/>
        <v>824.85774455154683</v>
      </c>
      <c r="Y24" s="51">
        <f t="shared" si="12"/>
        <v>2468.8889434825178</v>
      </c>
      <c r="Z24" s="25">
        <f t="shared" si="13"/>
        <v>3.8623158766259145E-3</v>
      </c>
    </row>
    <row r="25" spans="1:26" ht="15" thickBot="1" x14ac:dyDescent="0.35">
      <c r="A25" s="26" t="s">
        <v>92</v>
      </c>
      <c r="B25" s="10">
        <v>8160</v>
      </c>
      <c r="C25" s="44">
        <f t="shared" si="0"/>
        <v>3.8402457757296467E-3</v>
      </c>
      <c r="D25" s="35">
        <v>9035</v>
      </c>
      <c r="E25" s="45">
        <f t="shared" si="1"/>
        <v>8.4068408515706409E-3</v>
      </c>
      <c r="F25" s="46">
        <f t="shared" si="2"/>
        <v>6.1235433136501436E-3</v>
      </c>
      <c r="G25" s="47">
        <f t="shared" si="3"/>
        <v>1290.3836647689266</v>
      </c>
      <c r="I25" s="26" t="s">
        <v>92</v>
      </c>
      <c r="J25" s="10">
        <v>9483</v>
      </c>
      <c r="K25" s="44">
        <f t="shared" si="4"/>
        <v>4.6515209781977426E-3</v>
      </c>
      <c r="L25" s="35">
        <v>10782</v>
      </c>
      <c r="M25" s="45">
        <f t="shared" si="5"/>
        <v>9.5812661453931816E-3</v>
      </c>
      <c r="N25" s="48">
        <f t="shared" si="6"/>
        <v>7.1163935617954621E-3</v>
      </c>
      <c r="O25" s="47">
        <f t="shared" si="7"/>
        <v>1501.3811316997976</v>
      </c>
      <c r="Q25" s="23" t="s">
        <v>92</v>
      </c>
      <c r="R25" s="10">
        <v>7231</v>
      </c>
      <c r="S25" s="44">
        <f t="shared" si="8"/>
        <v>3.6657185107378532E-3</v>
      </c>
      <c r="T25" s="35">
        <v>11277</v>
      </c>
      <c r="U25" s="49">
        <f t="shared" si="9"/>
        <v>1.0168409491958238E-2</v>
      </c>
      <c r="V25" s="46">
        <f t="shared" si="10"/>
        <v>6.9170640013480455E-3</v>
      </c>
      <c r="W25" s="50">
        <f t="shared" si="11"/>
        <v>1504.6343468932337</v>
      </c>
      <c r="Y25" s="51">
        <f t="shared" si="12"/>
        <v>4296.3991433619576</v>
      </c>
      <c r="Z25" s="25">
        <f t="shared" si="13"/>
        <v>6.7212624802482817E-3</v>
      </c>
    </row>
    <row r="26" spans="1:26" ht="15" thickBot="1" x14ac:dyDescent="0.35">
      <c r="A26" s="26" t="s">
        <v>94</v>
      </c>
      <c r="B26" s="10">
        <v>8289</v>
      </c>
      <c r="C26" s="44">
        <f t="shared" si="0"/>
        <v>3.9009555435077256E-3</v>
      </c>
      <c r="D26" s="35">
        <v>13508</v>
      </c>
      <c r="E26" s="45">
        <f t="shared" si="1"/>
        <v>1.2568855143665326E-2</v>
      </c>
      <c r="F26" s="46">
        <f t="shared" si="2"/>
        <v>8.2349053435865262E-3</v>
      </c>
      <c r="G26" s="47">
        <f t="shared" si="3"/>
        <v>1735.3004285272707</v>
      </c>
      <c r="I26" s="26" t="s">
        <v>94</v>
      </c>
      <c r="J26" s="10">
        <v>8995</v>
      </c>
      <c r="K26" s="44">
        <f t="shared" si="4"/>
        <v>4.4121513443940415E-3</v>
      </c>
      <c r="L26" s="35">
        <v>13939</v>
      </c>
      <c r="M26" s="45">
        <f t="shared" si="5"/>
        <v>1.2386687887278385E-2</v>
      </c>
      <c r="N26" s="48">
        <f t="shared" si="6"/>
        <v>8.3994196158362136E-3</v>
      </c>
      <c r="O26" s="47">
        <f t="shared" si="7"/>
        <v>1772.0675534510451</v>
      </c>
      <c r="Q26" s="23" t="s">
        <v>94</v>
      </c>
      <c r="R26" s="10">
        <v>9626</v>
      </c>
      <c r="S26" s="44">
        <f t="shared" si="8"/>
        <v>4.879851525980165E-3</v>
      </c>
      <c r="T26" s="35">
        <v>14614</v>
      </c>
      <c r="U26" s="49">
        <f t="shared" si="9"/>
        <v>1.3177364220579735E-2</v>
      </c>
      <c r="V26" s="46">
        <f t="shared" si="10"/>
        <v>9.0286078732799493E-3</v>
      </c>
      <c r="W26" s="50">
        <f t="shared" si="11"/>
        <v>1963.947927635221</v>
      </c>
      <c r="Y26" s="51">
        <f t="shared" si="12"/>
        <v>5471.3159096135369</v>
      </c>
      <c r="Z26" s="25">
        <f t="shared" si="13"/>
        <v>8.5592956133249236E-3</v>
      </c>
    </row>
    <row r="27" spans="1:26" ht="16.2" thickBot="1" x14ac:dyDescent="0.35">
      <c r="A27" s="30" t="s">
        <v>95</v>
      </c>
      <c r="B27" s="10">
        <f>SUM(B2:B26)</f>
        <v>2124863.6666666665</v>
      </c>
      <c r="C27" s="44">
        <f t="shared" ref="C27" si="14">B27/2124864</f>
        <v>0.99999984312721502</v>
      </c>
      <c r="D27" s="10">
        <f>SUM(D2:D26)</f>
        <v>1074720.3333333333</v>
      </c>
      <c r="E27" s="45">
        <f t="shared" ref="E27" si="15">D27/1074720</f>
        <v>1.0000003101583048</v>
      </c>
      <c r="F27" s="46">
        <f>SUM(F2:F26)</f>
        <v>1.0000000766427599</v>
      </c>
      <c r="G27" s="47">
        <f t="shared" ref="G27" si="16">F27*210725</f>
        <v>210725.01615054559</v>
      </c>
      <c r="I27" s="30" t="s">
        <v>95</v>
      </c>
      <c r="J27" s="10">
        <f>SUM(J2:J26)</f>
        <v>2038688</v>
      </c>
      <c r="K27" s="44">
        <f t="shared" ref="K27" si="17">J27/2038688</f>
        <v>1</v>
      </c>
      <c r="L27" s="10">
        <f>SUM(L2:L26)</f>
        <v>1125321</v>
      </c>
      <c r="M27" s="45">
        <f t="shared" ref="M27" si="18">L27/1125321</f>
        <v>1</v>
      </c>
      <c r="N27" s="48">
        <f t="shared" ref="N27" si="19">(K27+M27)/2</f>
        <v>1</v>
      </c>
      <c r="O27" s="47">
        <f>SUM(O2:O26)</f>
        <v>210975.00000000003</v>
      </c>
      <c r="Q27" s="31" t="s">
        <v>95</v>
      </c>
      <c r="R27" s="10">
        <f t="shared" ref="R27:W27" si="20">SUM(R2:R26)</f>
        <v>1972601</v>
      </c>
      <c r="S27" s="52">
        <f t="shared" si="20"/>
        <v>0.99999999999999989</v>
      </c>
      <c r="T27" s="10">
        <f t="shared" si="20"/>
        <v>1109023</v>
      </c>
      <c r="U27" s="52">
        <f t="shared" si="20"/>
        <v>1</v>
      </c>
      <c r="V27" s="46">
        <f t="shared" si="20"/>
        <v>1</v>
      </c>
      <c r="W27" s="51">
        <f t="shared" si="20"/>
        <v>217525</v>
      </c>
      <c r="Y27" s="51">
        <f t="shared" ref="Y27" si="21">SUM(G27,O27,W27)</f>
        <v>639225.01615054556</v>
      </c>
      <c r="Z27" s="25">
        <f t="shared" ref="Z27" si="22">Y27/639225.02</f>
        <v>0.99999999397793526</v>
      </c>
    </row>
    <row r="28" spans="1:26" ht="15" thickBot="1" x14ac:dyDescent="0.35">
      <c r="F28" s="25"/>
      <c r="G28" s="25"/>
      <c r="N28" s="48"/>
      <c r="O28" s="47"/>
      <c r="S28" s="53"/>
      <c r="U28" s="53"/>
      <c r="V28" s="54"/>
    </row>
    <row r="29" spans="1:26" s="59" customFormat="1" ht="13.8" customHeight="1" x14ac:dyDescent="0.3">
      <c r="A29" s="2" t="s">
        <v>115</v>
      </c>
      <c r="B29" s="2"/>
      <c r="C29" s="62"/>
      <c r="H29" s="64"/>
    </row>
    <row r="30" spans="1:26" x14ac:dyDescent="0.3">
      <c r="A30" s="2" t="s">
        <v>117</v>
      </c>
      <c r="F30" s="25"/>
      <c r="G30" s="25"/>
      <c r="N30" s="55"/>
      <c r="O30" s="50"/>
      <c r="S30" s="53"/>
      <c r="U30" s="53"/>
      <c r="V30" s="54"/>
    </row>
    <row r="31" spans="1:26" x14ac:dyDescent="0.3">
      <c r="F31" s="25"/>
      <c r="G31" s="25"/>
      <c r="N31" s="55"/>
      <c r="O31" s="50"/>
    </row>
    <row r="32" spans="1:26" x14ac:dyDescent="0.3">
      <c r="F32" s="25"/>
      <c r="G32" s="25"/>
      <c r="N32" s="55"/>
      <c r="O32" s="50"/>
    </row>
    <row r="33" spans="6:15" x14ac:dyDescent="0.3">
      <c r="F33" s="25"/>
      <c r="G33" s="25"/>
      <c r="N33" s="55"/>
      <c r="O33" s="50"/>
    </row>
    <row r="34" spans="6:15" x14ac:dyDescent="0.3">
      <c r="F34" s="25"/>
      <c r="G34" s="25"/>
      <c r="N34" s="55"/>
      <c r="O34" s="50"/>
    </row>
  </sheetData>
  <sortState xmlns:xlrd2="http://schemas.microsoft.com/office/spreadsheetml/2017/richdata2" ref="A2:Z26">
    <sortCondition ref="A2:A2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A07B8-51F8-49E5-9CE5-A9576CC98121}">
  <dimension ref="A1:R30"/>
  <sheetViews>
    <sheetView tabSelected="1" workbookViewId="0">
      <selection activeCell="P37" sqref="P37"/>
    </sheetView>
  </sheetViews>
  <sheetFormatPr defaultRowHeight="14.4" x14ac:dyDescent="0.3"/>
  <cols>
    <col min="1" max="1" width="10.77734375" bestFit="1" customWidth="1"/>
    <col min="4" max="4" width="9.6640625" customWidth="1"/>
    <col min="17" max="17" width="8.109375" style="19" bestFit="1" customWidth="1"/>
    <col min="18" max="18" width="8.88671875" style="19"/>
  </cols>
  <sheetData>
    <row r="1" spans="1:18" x14ac:dyDescent="0.3">
      <c r="A1" s="1"/>
      <c r="B1" s="69">
        <v>2017</v>
      </c>
      <c r="C1" s="70"/>
      <c r="D1" s="70"/>
      <c r="E1" s="70"/>
      <c r="F1" s="70"/>
      <c r="G1" s="71">
        <v>2018</v>
      </c>
      <c r="H1" s="71"/>
      <c r="I1" s="71"/>
      <c r="J1" s="71"/>
      <c r="K1" s="72"/>
      <c r="L1" s="69">
        <v>2019</v>
      </c>
      <c r="M1" s="69"/>
      <c r="N1" s="69"/>
      <c r="O1" s="69"/>
      <c r="P1" s="70"/>
      <c r="Q1" s="11"/>
    </row>
    <row r="2" spans="1:18" ht="86.4" x14ac:dyDescent="0.3">
      <c r="A2" s="3" t="s">
        <v>35</v>
      </c>
      <c r="B2" s="4" t="s">
        <v>1</v>
      </c>
      <c r="C2" s="4" t="s">
        <v>2</v>
      </c>
      <c r="D2" s="4" t="s">
        <v>3</v>
      </c>
      <c r="E2" s="5" t="s">
        <v>4</v>
      </c>
      <c r="F2" s="17" t="s">
        <v>5</v>
      </c>
      <c r="G2" s="4" t="s">
        <v>1</v>
      </c>
      <c r="H2" s="4" t="s">
        <v>2</v>
      </c>
      <c r="I2" s="4" t="s">
        <v>34</v>
      </c>
      <c r="J2" s="5" t="s">
        <v>4</v>
      </c>
      <c r="K2" s="17" t="s">
        <v>6</v>
      </c>
      <c r="L2" s="4" t="s">
        <v>1</v>
      </c>
      <c r="M2" s="4" t="s">
        <v>2</v>
      </c>
      <c r="N2" s="4" t="s">
        <v>34</v>
      </c>
      <c r="O2" s="5" t="s">
        <v>4</v>
      </c>
      <c r="P2" s="17" t="s">
        <v>7</v>
      </c>
      <c r="Q2" s="32" t="s">
        <v>36</v>
      </c>
      <c r="R2" s="17" t="s">
        <v>37</v>
      </c>
    </row>
    <row r="3" spans="1:18" x14ac:dyDescent="0.3">
      <c r="A3" s="6" t="s">
        <v>8</v>
      </c>
      <c r="B3" s="7">
        <v>6597</v>
      </c>
      <c r="C3" s="7">
        <v>3375</v>
      </c>
      <c r="D3" s="7">
        <f t="shared" ref="D3:D27" si="0">SUM(B3:C3)</f>
        <v>9972</v>
      </c>
      <c r="E3" s="8">
        <f t="shared" ref="E3:E27" si="1">B3/C3</f>
        <v>1.9546666666666668</v>
      </c>
      <c r="F3" s="9">
        <f t="shared" ref="F3:F13" si="2">SUM(D3-B3)/B3</f>
        <v>0.51159618008185537</v>
      </c>
      <c r="G3" s="7">
        <v>6562</v>
      </c>
      <c r="H3" s="7">
        <v>3907</v>
      </c>
      <c r="I3" s="7">
        <f t="shared" ref="I3:I27" si="3">SUM(G3:H3)</f>
        <v>10469</v>
      </c>
      <c r="J3" s="8">
        <f t="shared" ref="J3:J27" si="4">G3/H3</f>
        <v>1.6795495264909137</v>
      </c>
      <c r="K3" s="9">
        <f t="shared" ref="K3:K13" si="5">SUM(I3-G3)/G3</f>
        <v>0.595397744590064</v>
      </c>
      <c r="L3" s="7">
        <v>6281</v>
      </c>
      <c r="M3" s="7">
        <v>4274</v>
      </c>
      <c r="N3" s="7">
        <f t="shared" ref="N3:N27" si="6">SUM(L3:M3)</f>
        <v>10555</v>
      </c>
      <c r="O3" s="8">
        <f t="shared" ref="O3:O27" si="7">L3/M3</f>
        <v>1.4695835283107159</v>
      </c>
      <c r="P3" s="18">
        <f t="shared" ref="P3:P13" si="8">SUM(N3-L3)/L3</f>
        <v>0.68046489412513933</v>
      </c>
      <c r="Q3" s="33">
        <f t="shared" ref="Q3:Q27" si="9">(E3+J3+O3)/3</f>
        <v>1.7012665738227655</v>
      </c>
      <c r="R3" s="11">
        <f>Q3-1</f>
        <v>0.70126657382276547</v>
      </c>
    </row>
    <row r="4" spans="1:18" x14ac:dyDescent="0.3">
      <c r="A4" s="6" t="s">
        <v>9</v>
      </c>
      <c r="B4" s="7">
        <v>16707</v>
      </c>
      <c r="C4" s="7">
        <v>17116</v>
      </c>
      <c r="D4" s="7">
        <f t="shared" si="0"/>
        <v>33823</v>
      </c>
      <c r="E4" s="8">
        <f t="shared" si="1"/>
        <v>0.97610422996027113</v>
      </c>
      <c r="F4" s="9">
        <f t="shared" si="2"/>
        <v>1.0244807565691028</v>
      </c>
      <c r="G4" s="7">
        <v>16611</v>
      </c>
      <c r="H4" s="7">
        <v>15911</v>
      </c>
      <c r="I4" s="7">
        <f t="shared" si="3"/>
        <v>32522</v>
      </c>
      <c r="J4" s="8">
        <f t="shared" si="4"/>
        <v>1.0439947206335241</v>
      </c>
      <c r="K4" s="9">
        <f t="shared" si="5"/>
        <v>0.9578592498946481</v>
      </c>
      <c r="L4" s="7">
        <v>16957</v>
      </c>
      <c r="M4" s="7">
        <v>15497</v>
      </c>
      <c r="N4" s="7">
        <f t="shared" si="6"/>
        <v>32454</v>
      </c>
      <c r="O4" s="8">
        <f t="shared" si="7"/>
        <v>1.0942117829257276</v>
      </c>
      <c r="P4" s="18">
        <f t="shared" si="8"/>
        <v>0.91389986436280002</v>
      </c>
      <c r="Q4" s="33">
        <f t="shared" si="9"/>
        <v>1.0381035778398411</v>
      </c>
      <c r="R4" s="11">
        <f t="shared" ref="R4:R27" si="10">Q4-1</f>
        <v>3.8103577839841085E-2</v>
      </c>
    </row>
    <row r="5" spans="1:18" x14ac:dyDescent="0.3">
      <c r="A5" s="6" t="s">
        <v>10</v>
      </c>
      <c r="B5" s="7">
        <v>7474</v>
      </c>
      <c r="C5" s="7">
        <v>8074</v>
      </c>
      <c r="D5" s="7">
        <f t="shared" si="0"/>
        <v>15548</v>
      </c>
      <c r="E5" s="8">
        <f t="shared" si="1"/>
        <v>0.92568739162744618</v>
      </c>
      <c r="F5" s="9">
        <f t="shared" si="2"/>
        <v>1.0802782981000802</v>
      </c>
      <c r="G5" s="7">
        <v>7829</v>
      </c>
      <c r="H5" s="7">
        <v>10223</v>
      </c>
      <c r="I5" s="7">
        <f t="shared" si="3"/>
        <v>18052</v>
      </c>
      <c r="J5" s="8">
        <f t="shared" si="4"/>
        <v>0.76582216570478334</v>
      </c>
      <c r="K5" s="9">
        <f t="shared" si="5"/>
        <v>1.3057861795887087</v>
      </c>
      <c r="L5" s="7">
        <v>8358</v>
      </c>
      <c r="M5" s="7">
        <v>7539</v>
      </c>
      <c r="N5" s="7">
        <f t="shared" si="6"/>
        <v>15897</v>
      </c>
      <c r="O5" s="8">
        <f t="shared" si="7"/>
        <v>1.1086350974930361</v>
      </c>
      <c r="P5" s="18">
        <f t="shared" si="8"/>
        <v>0.90201005025125625</v>
      </c>
      <c r="Q5" s="33">
        <f t="shared" si="9"/>
        <v>0.93338155160842184</v>
      </c>
      <c r="R5" s="11">
        <f t="shared" si="10"/>
        <v>-6.6618448391578156E-2</v>
      </c>
    </row>
    <row r="6" spans="1:18" x14ac:dyDescent="0.3">
      <c r="A6" s="6" t="s">
        <v>11</v>
      </c>
      <c r="B6" s="7">
        <v>5318</v>
      </c>
      <c r="C6" s="7">
        <v>5248</v>
      </c>
      <c r="D6" s="7">
        <f t="shared" si="0"/>
        <v>10566</v>
      </c>
      <c r="E6" s="8">
        <f t="shared" si="1"/>
        <v>1.0133384146341464</v>
      </c>
      <c r="F6" s="9">
        <f t="shared" si="2"/>
        <v>0.98683715682587436</v>
      </c>
      <c r="G6" s="7">
        <v>4851</v>
      </c>
      <c r="H6" s="7">
        <v>5118</v>
      </c>
      <c r="I6" s="7">
        <f t="shared" si="3"/>
        <v>9969</v>
      </c>
      <c r="J6" s="8">
        <f t="shared" si="4"/>
        <v>0.94783118405627198</v>
      </c>
      <c r="K6" s="9">
        <f t="shared" si="5"/>
        <v>1.0550401978973407</v>
      </c>
      <c r="L6" s="7">
        <v>4838</v>
      </c>
      <c r="M6" s="7">
        <v>3808</v>
      </c>
      <c r="N6" s="7">
        <f t="shared" si="6"/>
        <v>8646</v>
      </c>
      <c r="O6" s="8">
        <f t="shared" si="7"/>
        <v>1.2704831932773109</v>
      </c>
      <c r="P6" s="18">
        <f t="shared" si="8"/>
        <v>0.78710210830921867</v>
      </c>
      <c r="Q6" s="33">
        <f t="shared" si="9"/>
        <v>1.0772175973225764</v>
      </c>
      <c r="R6" s="11">
        <f t="shared" si="10"/>
        <v>7.7217597322576381E-2</v>
      </c>
    </row>
    <row r="7" spans="1:18" x14ac:dyDescent="0.3">
      <c r="A7" s="6" t="s">
        <v>12</v>
      </c>
      <c r="B7" s="7">
        <v>3061</v>
      </c>
      <c r="C7" s="7">
        <v>776</v>
      </c>
      <c r="D7" s="7">
        <f t="shared" si="0"/>
        <v>3837</v>
      </c>
      <c r="E7" s="8">
        <f t="shared" si="1"/>
        <v>3.9445876288659796</v>
      </c>
      <c r="F7" s="9">
        <f t="shared" si="2"/>
        <v>0.25351192420777524</v>
      </c>
      <c r="G7" s="7">
        <v>3067</v>
      </c>
      <c r="H7" s="7">
        <v>917</v>
      </c>
      <c r="I7" s="7">
        <f t="shared" si="3"/>
        <v>3984</v>
      </c>
      <c r="J7" s="8">
        <f t="shared" si="4"/>
        <v>3.3446019629225736</v>
      </c>
      <c r="K7" s="9">
        <f t="shared" si="5"/>
        <v>0.29898924029996737</v>
      </c>
      <c r="L7" s="7">
        <v>3096</v>
      </c>
      <c r="M7" s="7">
        <v>744</v>
      </c>
      <c r="N7" s="7">
        <f t="shared" si="6"/>
        <v>3840</v>
      </c>
      <c r="O7" s="8">
        <f t="shared" si="7"/>
        <v>4.161290322580645</v>
      </c>
      <c r="P7" s="18">
        <f t="shared" si="8"/>
        <v>0.24031007751937986</v>
      </c>
      <c r="Q7" s="33">
        <f t="shared" si="9"/>
        <v>3.8168266381230658</v>
      </c>
      <c r="R7" s="11">
        <f t="shared" si="10"/>
        <v>2.8168266381230658</v>
      </c>
    </row>
    <row r="8" spans="1:18" x14ac:dyDescent="0.3">
      <c r="A8" s="6" t="s">
        <v>13</v>
      </c>
      <c r="B8" s="7">
        <v>4182</v>
      </c>
      <c r="C8" s="7">
        <v>3938</v>
      </c>
      <c r="D8" s="7">
        <f t="shared" si="0"/>
        <v>8120</v>
      </c>
      <c r="E8" s="8">
        <f t="shared" si="1"/>
        <v>1.0619603859827325</v>
      </c>
      <c r="F8" s="9">
        <f t="shared" si="2"/>
        <v>0.9416547106647537</v>
      </c>
      <c r="G8" s="7">
        <v>4570</v>
      </c>
      <c r="H8" s="7">
        <v>3773</v>
      </c>
      <c r="I8" s="7">
        <f t="shared" si="3"/>
        <v>8343</v>
      </c>
      <c r="J8" s="8">
        <f t="shared" si="4"/>
        <v>1.2112377418499867</v>
      </c>
      <c r="K8" s="9">
        <f t="shared" si="5"/>
        <v>0.82560175054704599</v>
      </c>
      <c r="L8" s="7">
        <v>4144</v>
      </c>
      <c r="M8" s="7">
        <v>4478</v>
      </c>
      <c r="N8" s="7">
        <f t="shared" si="6"/>
        <v>8622</v>
      </c>
      <c r="O8" s="8">
        <f t="shared" si="7"/>
        <v>0.92541313086199195</v>
      </c>
      <c r="P8" s="18">
        <f t="shared" si="8"/>
        <v>1.0805984555984556</v>
      </c>
      <c r="Q8" s="33">
        <f t="shared" si="9"/>
        <v>1.0662037528982371</v>
      </c>
      <c r="R8" s="11">
        <f t="shared" si="10"/>
        <v>6.62037528982371E-2</v>
      </c>
    </row>
    <row r="9" spans="1:18" x14ac:dyDescent="0.3">
      <c r="A9" s="6" t="s">
        <v>14</v>
      </c>
      <c r="B9" s="7">
        <v>5752</v>
      </c>
      <c r="C9" s="7">
        <v>1678</v>
      </c>
      <c r="D9" s="7">
        <f t="shared" si="0"/>
        <v>7430</v>
      </c>
      <c r="E9" s="8">
        <f t="shared" si="1"/>
        <v>3.4278903456495828</v>
      </c>
      <c r="F9" s="9">
        <f t="shared" si="2"/>
        <v>0.29172461752433937</v>
      </c>
      <c r="G9" s="7">
        <v>5522</v>
      </c>
      <c r="H9" s="7">
        <v>1916</v>
      </c>
      <c r="I9" s="7">
        <f t="shared" si="3"/>
        <v>7438</v>
      </c>
      <c r="J9" s="8">
        <f t="shared" si="4"/>
        <v>2.8820459290187892</v>
      </c>
      <c r="K9" s="9">
        <f t="shared" si="5"/>
        <v>0.34697573342991672</v>
      </c>
      <c r="L9" s="7">
        <v>5462</v>
      </c>
      <c r="M9" s="7">
        <v>2090</v>
      </c>
      <c r="N9" s="7">
        <f t="shared" si="6"/>
        <v>7552</v>
      </c>
      <c r="O9" s="8">
        <f t="shared" si="7"/>
        <v>2.6133971291866027</v>
      </c>
      <c r="P9" s="18">
        <f t="shared" si="8"/>
        <v>0.38264372024899307</v>
      </c>
      <c r="Q9" s="33">
        <f t="shared" si="9"/>
        <v>2.9744444679516584</v>
      </c>
      <c r="R9" s="11">
        <f t="shared" si="10"/>
        <v>1.9744444679516584</v>
      </c>
    </row>
    <row r="10" spans="1:18" x14ac:dyDescent="0.3">
      <c r="A10" s="6" t="s">
        <v>15</v>
      </c>
      <c r="B10" s="7">
        <v>4203</v>
      </c>
      <c r="C10" s="7">
        <v>3958</v>
      </c>
      <c r="D10" s="7">
        <f t="shared" si="0"/>
        <v>8161</v>
      </c>
      <c r="E10" s="8">
        <f t="shared" si="1"/>
        <v>1.061899949469429</v>
      </c>
      <c r="F10" s="9">
        <f t="shared" si="2"/>
        <v>0.94170830359267188</v>
      </c>
      <c r="G10" s="7">
        <v>3468</v>
      </c>
      <c r="H10" s="7">
        <v>3992</v>
      </c>
      <c r="I10" s="7">
        <f t="shared" si="3"/>
        <v>7460</v>
      </c>
      <c r="J10" s="8">
        <f t="shared" si="4"/>
        <v>0.86873747494989983</v>
      </c>
      <c r="K10" s="9">
        <f t="shared" si="5"/>
        <v>1.1510957324106112</v>
      </c>
      <c r="L10" s="7">
        <v>3632</v>
      </c>
      <c r="M10" s="7">
        <v>3785</v>
      </c>
      <c r="N10" s="7">
        <f t="shared" si="6"/>
        <v>7417</v>
      </c>
      <c r="O10" s="8">
        <f t="shared" si="7"/>
        <v>0.95957727873183618</v>
      </c>
      <c r="P10" s="18">
        <f t="shared" si="8"/>
        <v>1.0421255506607929</v>
      </c>
      <c r="Q10" s="33">
        <f t="shared" si="9"/>
        <v>0.96340490105038834</v>
      </c>
      <c r="R10" s="11">
        <f t="shared" si="10"/>
        <v>-3.659509894961166E-2</v>
      </c>
    </row>
    <row r="11" spans="1:18" x14ac:dyDescent="0.3">
      <c r="A11" s="6" t="s">
        <v>16</v>
      </c>
      <c r="B11" s="7">
        <v>1604</v>
      </c>
      <c r="C11" s="7">
        <v>1351</v>
      </c>
      <c r="D11" s="7">
        <f t="shared" si="0"/>
        <v>2955</v>
      </c>
      <c r="E11" s="8">
        <f t="shared" si="1"/>
        <v>1.1872686898593634</v>
      </c>
      <c r="F11" s="9">
        <f t="shared" si="2"/>
        <v>0.8422693266832918</v>
      </c>
      <c r="G11" s="7">
        <v>1426</v>
      </c>
      <c r="H11" s="7">
        <v>950</v>
      </c>
      <c r="I11" s="7">
        <f t="shared" si="3"/>
        <v>2376</v>
      </c>
      <c r="J11" s="8">
        <f t="shared" si="4"/>
        <v>1.5010526315789474</v>
      </c>
      <c r="K11" s="9">
        <f t="shared" si="5"/>
        <v>0.66619915848527345</v>
      </c>
      <c r="L11" s="7">
        <v>1273</v>
      </c>
      <c r="M11" s="7">
        <v>915</v>
      </c>
      <c r="N11" s="7">
        <f t="shared" si="6"/>
        <v>2188</v>
      </c>
      <c r="O11" s="8">
        <f t="shared" si="7"/>
        <v>1.3912568306010928</v>
      </c>
      <c r="P11" s="18">
        <f t="shared" si="8"/>
        <v>0.71877454831107623</v>
      </c>
      <c r="Q11" s="33">
        <f t="shared" si="9"/>
        <v>1.3598593840131346</v>
      </c>
      <c r="R11" s="11">
        <f t="shared" si="10"/>
        <v>0.35985938401313455</v>
      </c>
    </row>
    <row r="12" spans="1:18" x14ac:dyDescent="0.3">
      <c r="A12" s="6" t="s">
        <v>17</v>
      </c>
      <c r="B12" s="7">
        <v>5828</v>
      </c>
      <c r="C12" s="7">
        <v>1988</v>
      </c>
      <c r="D12" s="7">
        <f t="shared" si="0"/>
        <v>7816</v>
      </c>
      <c r="E12" s="8">
        <f t="shared" si="1"/>
        <v>2.9315895372233403</v>
      </c>
      <c r="F12" s="9">
        <f t="shared" si="2"/>
        <v>0.34111187371310914</v>
      </c>
      <c r="G12" s="7">
        <v>5865</v>
      </c>
      <c r="H12" s="7">
        <v>2308</v>
      </c>
      <c r="I12" s="7">
        <f t="shared" si="3"/>
        <v>8173</v>
      </c>
      <c r="J12" s="8">
        <f t="shared" si="4"/>
        <v>2.5411611785095323</v>
      </c>
      <c r="K12" s="9">
        <f t="shared" si="5"/>
        <v>0.39352088661551576</v>
      </c>
      <c r="L12" s="7">
        <v>5042</v>
      </c>
      <c r="M12" s="7">
        <v>2530</v>
      </c>
      <c r="N12" s="7">
        <f t="shared" si="6"/>
        <v>7572</v>
      </c>
      <c r="O12" s="8">
        <f t="shared" si="7"/>
        <v>1.9928853754940712</v>
      </c>
      <c r="P12" s="18">
        <f t="shared" si="8"/>
        <v>0.50178500595001985</v>
      </c>
      <c r="Q12" s="33">
        <f t="shared" si="9"/>
        <v>2.4885453637423147</v>
      </c>
      <c r="R12" s="11">
        <f t="shared" si="10"/>
        <v>1.4885453637423147</v>
      </c>
    </row>
    <row r="13" spans="1:18" x14ac:dyDescent="0.3">
      <c r="A13" s="6" t="s">
        <v>18</v>
      </c>
      <c r="B13" s="13">
        <v>55660</v>
      </c>
      <c r="C13" s="7">
        <v>75750</v>
      </c>
      <c r="D13" s="7">
        <f t="shared" si="0"/>
        <v>131410</v>
      </c>
      <c r="E13" s="8">
        <f t="shared" si="1"/>
        <v>0.73478547854785481</v>
      </c>
      <c r="F13" s="9">
        <f t="shared" si="2"/>
        <v>1.3609414301113907</v>
      </c>
      <c r="G13" s="7">
        <v>56368</v>
      </c>
      <c r="H13" s="7">
        <v>72677</v>
      </c>
      <c r="I13" s="7">
        <f t="shared" si="3"/>
        <v>129045</v>
      </c>
      <c r="J13" s="8">
        <f t="shared" si="4"/>
        <v>0.77559613082543311</v>
      </c>
      <c r="K13" s="9">
        <f t="shared" si="5"/>
        <v>1.2893308260005678</v>
      </c>
      <c r="L13" s="7">
        <v>54018</v>
      </c>
      <c r="M13" s="7">
        <v>74107</v>
      </c>
      <c r="N13" s="7">
        <f t="shared" si="6"/>
        <v>128125</v>
      </c>
      <c r="O13" s="8">
        <f t="shared" si="7"/>
        <v>0.72891899550649741</v>
      </c>
      <c r="P13" s="18">
        <f t="shared" si="8"/>
        <v>1.3718945536672962</v>
      </c>
      <c r="Q13" s="33">
        <f t="shared" si="9"/>
        <v>0.74643353495992848</v>
      </c>
      <c r="R13" s="11">
        <f t="shared" si="10"/>
        <v>-0.25356646504007152</v>
      </c>
    </row>
    <row r="14" spans="1:18" x14ac:dyDescent="0.3">
      <c r="A14" s="6" t="s">
        <v>19</v>
      </c>
      <c r="B14" s="7">
        <v>14366</v>
      </c>
      <c r="C14" s="7">
        <v>14786</v>
      </c>
      <c r="D14" s="7">
        <f t="shared" si="0"/>
        <v>29152</v>
      </c>
      <c r="E14" s="8">
        <f t="shared" si="1"/>
        <v>0.97159475179223587</v>
      </c>
      <c r="F14" s="9">
        <f t="shared" ref="F14:F27" si="11">SUM(D14-B14)/B14</f>
        <v>1.0292356953918975</v>
      </c>
      <c r="G14" s="7">
        <v>14933</v>
      </c>
      <c r="H14" s="7">
        <v>16059</v>
      </c>
      <c r="I14" s="7">
        <f t="shared" si="3"/>
        <v>30992</v>
      </c>
      <c r="J14" s="8">
        <f t="shared" si="4"/>
        <v>0.92988355439317516</v>
      </c>
      <c r="K14" s="9">
        <f t="shared" ref="K14:K27" si="12">SUM(I14-G14)/G14</f>
        <v>1.0754034688274292</v>
      </c>
      <c r="L14" s="7">
        <v>15571</v>
      </c>
      <c r="M14" s="7">
        <v>15676</v>
      </c>
      <c r="N14" s="7">
        <f t="shared" si="6"/>
        <v>31247</v>
      </c>
      <c r="O14" s="8">
        <f t="shared" si="7"/>
        <v>0.9933018627200817</v>
      </c>
      <c r="P14" s="18">
        <f t="shared" ref="P14:P27" si="13">SUM(N14-L14)/L14</f>
        <v>1.0067433048616017</v>
      </c>
      <c r="Q14" s="33">
        <f t="shared" si="9"/>
        <v>0.96492672296849757</v>
      </c>
      <c r="R14" s="11">
        <f t="shared" si="10"/>
        <v>-3.5073277031502426E-2</v>
      </c>
    </row>
    <row r="15" spans="1:18" x14ac:dyDescent="0.3">
      <c r="A15" s="6" t="s">
        <v>20</v>
      </c>
      <c r="B15" s="7">
        <v>24163</v>
      </c>
      <c r="C15" s="7">
        <v>20316</v>
      </c>
      <c r="D15" s="7">
        <f t="shared" si="0"/>
        <v>44479</v>
      </c>
      <c r="E15" s="8">
        <f t="shared" si="1"/>
        <v>1.1893581413664107</v>
      </c>
      <c r="F15" s="9">
        <f t="shared" si="11"/>
        <v>0.84078963704837972</v>
      </c>
      <c r="G15" s="7">
        <v>24167</v>
      </c>
      <c r="H15" s="7">
        <v>18615</v>
      </c>
      <c r="I15" s="7">
        <f t="shared" si="3"/>
        <v>42782</v>
      </c>
      <c r="J15" s="8">
        <f t="shared" si="4"/>
        <v>1.2982540961590114</v>
      </c>
      <c r="K15" s="9">
        <f t="shared" si="12"/>
        <v>0.77026523772085898</v>
      </c>
      <c r="L15" s="7">
        <v>22286</v>
      </c>
      <c r="M15" s="7">
        <v>18568</v>
      </c>
      <c r="N15" s="7">
        <f t="shared" si="6"/>
        <v>40854</v>
      </c>
      <c r="O15" s="8">
        <f t="shared" si="7"/>
        <v>1.2002369668246446</v>
      </c>
      <c r="P15" s="18">
        <f t="shared" si="13"/>
        <v>0.83316880552813422</v>
      </c>
      <c r="Q15" s="33">
        <f t="shared" si="9"/>
        <v>1.2292830681166889</v>
      </c>
      <c r="R15" s="11">
        <f t="shared" si="10"/>
        <v>0.22928306811668886</v>
      </c>
    </row>
    <row r="16" spans="1:18" x14ac:dyDescent="0.3">
      <c r="A16" s="6" t="s">
        <v>21</v>
      </c>
      <c r="B16" s="7">
        <v>14087</v>
      </c>
      <c r="C16" s="7">
        <v>20270</v>
      </c>
      <c r="D16" s="7">
        <f t="shared" si="0"/>
        <v>34357</v>
      </c>
      <c r="E16" s="8">
        <f t="shared" si="1"/>
        <v>0.69496793290577208</v>
      </c>
      <c r="F16" s="9">
        <f t="shared" si="11"/>
        <v>1.4389153119897777</v>
      </c>
      <c r="G16" s="7">
        <v>15130</v>
      </c>
      <c r="H16" s="7">
        <v>20684</v>
      </c>
      <c r="I16" s="7">
        <f t="shared" si="3"/>
        <v>35814</v>
      </c>
      <c r="J16" s="8">
        <f t="shared" si="4"/>
        <v>0.73148327209437247</v>
      </c>
      <c r="K16" s="9">
        <f t="shared" si="12"/>
        <v>1.3670852610707205</v>
      </c>
      <c r="L16" s="7">
        <v>14120</v>
      </c>
      <c r="M16" s="7">
        <v>18224</v>
      </c>
      <c r="N16" s="7">
        <f t="shared" si="6"/>
        <v>32344</v>
      </c>
      <c r="O16" s="8">
        <f t="shared" si="7"/>
        <v>0.77480245829675154</v>
      </c>
      <c r="P16" s="18">
        <f t="shared" si="13"/>
        <v>1.2906515580736544</v>
      </c>
      <c r="Q16" s="33">
        <f t="shared" si="9"/>
        <v>0.73375122109896529</v>
      </c>
      <c r="R16" s="11">
        <f t="shared" si="10"/>
        <v>-0.26624877890103471</v>
      </c>
    </row>
    <row r="17" spans="1:18" x14ac:dyDescent="0.3">
      <c r="A17" s="6" t="s">
        <v>22</v>
      </c>
      <c r="B17" s="7">
        <v>6614</v>
      </c>
      <c r="C17" s="7">
        <v>10275</v>
      </c>
      <c r="D17" s="7">
        <f t="shared" si="0"/>
        <v>16889</v>
      </c>
      <c r="E17" s="8">
        <f t="shared" si="1"/>
        <v>0.64369829683698299</v>
      </c>
      <c r="F17" s="9">
        <f t="shared" si="11"/>
        <v>1.5535228303598427</v>
      </c>
      <c r="G17" s="7">
        <v>6562</v>
      </c>
      <c r="H17" s="7">
        <v>9932</v>
      </c>
      <c r="I17" s="7">
        <f t="shared" si="3"/>
        <v>16494</v>
      </c>
      <c r="J17" s="8">
        <f t="shared" si="4"/>
        <v>0.66069271043093036</v>
      </c>
      <c r="K17" s="9">
        <f t="shared" si="12"/>
        <v>1.5135629381286193</v>
      </c>
      <c r="L17" s="7">
        <v>5581</v>
      </c>
      <c r="M17" s="7">
        <v>9105</v>
      </c>
      <c r="N17" s="7">
        <f t="shared" si="6"/>
        <v>14686</v>
      </c>
      <c r="O17" s="8">
        <f t="shared" si="7"/>
        <v>0.61295991213618894</v>
      </c>
      <c r="P17" s="18">
        <f t="shared" si="13"/>
        <v>1.631428059487547</v>
      </c>
      <c r="Q17" s="33">
        <f t="shared" si="9"/>
        <v>0.63911697313470073</v>
      </c>
      <c r="R17" s="11">
        <f t="shared" si="10"/>
        <v>-0.36088302686529927</v>
      </c>
    </row>
    <row r="18" spans="1:18" x14ac:dyDescent="0.3">
      <c r="A18" s="6" t="s">
        <v>23</v>
      </c>
      <c r="B18" s="7">
        <v>6016</v>
      </c>
      <c r="C18" s="7">
        <v>2927</v>
      </c>
      <c r="D18" s="7">
        <f t="shared" si="0"/>
        <v>8943</v>
      </c>
      <c r="E18" s="8">
        <f t="shared" si="1"/>
        <v>2.0553467714383329</v>
      </c>
      <c r="F18" s="9">
        <f t="shared" si="11"/>
        <v>0.48653590425531917</v>
      </c>
      <c r="G18" s="7">
        <v>6541</v>
      </c>
      <c r="H18" s="7">
        <v>3429</v>
      </c>
      <c r="I18" s="7">
        <f t="shared" si="3"/>
        <v>9970</v>
      </c>
      <c r="J18" s="8">
        <f t="shared" si="4"/>
        <v>1.9075532225138525</v>
      </c>
      <c r="K18" s="9">
        <f t="shared" si="12"/>
        <v>0.52423176884268463</v>
      </c>
      <c r="L18" s="7">
        <v>6089</v>
      </c>
      <c r="M18" s="7">
        <v>3372</v>
      </c>
      <c r="N18" s="7">
        <f t="shared" si="6"/>
        <v>9461</v>
      </c>
      <c r="O18" s="8">
        <f t="shared" si="7"/>
        <v>1.805753262158956</v>
      </c>
      <c r="P18" s="18">
        <f t="shared" si="13"/>
        <v>0.55378551486286742</v>
      </c>
      <c r="Q18" s="33">
        <f t="shared" si="9"/>
        <v>1.922884418703714</v>
      </c>
      <c r="R18" s="11">
        <f t="shared" si="10"/>
        <v>0.92288441870371396</v>
      </c>
    </row>
    <row r="19" spans="1:18" x14ac:dyDescent="0.3">
      <c r="A19" s="6" t="s">
        <v>24</v>
      </c>
      <c r="B19" s="7">
        <v>22564</v>
      </c>
      <c r="C19" s="7">
        <v>20438</v>
      </c>
      <c r="D19" s="7">
        <f t="shared" si="0"/>
        <v>43002</v>
      </c>
      <c r="E19" s="8">
        <f t="shared" si="1"/>
        <v>1.1040219199530286</v>
      </c>
      <c r="F19" s="9">
        <f t="shared" si="11"/>
        <v>0.90577911717780535</v>
      </c>
      <c r="G19" s="7">
        <v>21748</v>
      </c>
      <c r="H19" s="7">
        <v>22666</v>
      </c>
      <c r="I19" s="7">
        <f t="shared" si="3"/>
        <v>44414</v>
      </c>
      <c r="J19" s="8">
        <f t="shared" si="4"/>
        <v>0.95949880878849381</v>
      </c>
      <c r="K19" s="9">
        <f t="shared" si="12"/>
        <v>1.0422107780025749</v>
      </c>
      <c r="L19" s="7">
        <v>20237</v>
      </c>
      <c r="M19" s="7">
        <v>20115</v>
      </c>
      <c r="N19" s="7">
        <f t="shared" si="6"/>
        <v>40352</v>
      </c>
      <c r="O19" s="8">
        <f t="shared" si="7"/>
        <v>1.0060651255282127</v>
      </c>
      <c r="P19" s="18">
        <f t="shared" si="13"/>
        <v>0.99397143845431635</v>
      </c>
      <c r="Q19" s="33">
        <f t="shared" si="9"/>
        <v>1.0231952847565784</v>
      </c>
      <c r="R19" s="11">
        <f t="shared" si="10"/>
        <v>2.3195284756578394E-2</v>
      </c>
    </row>
    <row r="20" spans="1:18" x14ac:dyDescent="0.3">
      <c r="A20" s="6" t="s">
        <v>25</v>
      </c>
      <c r="B20" s="7">
        <v>5624</v>
      </c>
      <c r="C20" s="7">
        <v>6415</v>
      </c>
      <c r="D20" s="7">
        <f t="shared" si="0"/>
        <v>12039</v>
      </c>
      <c r="E20" s="8">
        <f t="shared" si="1"/>
        <v>0.87669524551831646</v>
      </c>
      <c r="F20" s="9">
        <f t="shared" si="11"/>
        <v>1.1406472261735419</v>
      </c>
      <c r="G20" s="7">
        <v>6006</v>
      </c>
      <c r="H20" s="7">
        <v>4978</v>
      </c>
      <c r="I20" s="7">
        <f t="shared" si="3"/>
        <v>10984</v>
      </c>
      <c r="J20" s="8">
        <f t="shared" si="4"/>
        <v>1.2065086380072318</v>
      </c>
      <c r="K20" s="9">
        <f t="shared" si="12"/>
        <v>0.82883782883782886</v>
      </c>
      <c r="L20" s="7">
        <v>5696</v>
      </c>
      <c r="M20" s="7">
        <v>4300</v>
      </c>
      <c r="N20" s="7">
        <f t="shared" si="6"/>
        <v>9996</v>
      </c>
      <c r="O20" s="8">
        <f t="shared" si="7"/>
        <v>1.3246511627906976</v>
      </c>
      <c r="P20" s="18">
        <f t="shared" si="13"/>
        <v>0.75491573033707871</v>
      </c>
      <c r="Q20" s="33">
        <f t="shared" si="9"/>
        <v>1.1359516821054154</v>
      </c>
      <c r="R20" s="11">
        <f t="shared" si="10"/>
        <v>0.13595168210541542</v>
      </c>
    </row>
    <row r="21" spans="1:18" x14ac:dyDescent="0.3">
      <c r="A21" s="6" t="s">
        <v>26</v>
      </c>
      <c r="B21" s="7">
        <v>2208</v>
      </c>
      <c r="C21" s="7">
        <v>3897</v>
      </c>
      <c r="D21" s="7">
        <f t="shared" si="0"/>
        <v>6105</v>
      </c>
      <c r="E21" s="8">
        <f t="shared" si="1"/>
        <v>0.56658968437259427</v>
      </c>
      <c r="F21" s="9">
        <f t="shared" si="11"/>
        <v>1.7649456521739131</v>
      </c>
      <c r="G21" s="7">
        <v>2028</v>
      </c>
      <c r="H21" s="7">
        <v>4547</v>
      </c>
      <c r="I21" s="7">
        <f t="shared" si="3"/>
        <v>6575</v>
      </c>
      <c r="J21" s="8">
        <f t="shared" si="4"/>
        <v>0.44600835715856607</v>
      </c>
      <c r="K21" s="9">
        <f t="shared" si="12"/>
        <v>2.2421104536489151</v>
      </c>
      <c r="L21" s="7">
        <v>2178</v>
      </c>
      <c r="M21" s="7">
        <v>5154</v>
      </c>
      <c r="N21" s="7">
        <f t="shared" si="6"/>
        <v>7332</v>
      </c>
      <c r="O21" s="8">
        <f t="shared" si="7"/>
        <v>0.42258440046565776</v>
      </c>
      <c r="P21" s="18">
        <f t="shared" si="13"/>
        <v>2.3663911845730028</v>
      </c>
      <c r="Q21" s="33">
        <f t="shared" si="9"/>
        <v>0.47839414733227276</v>
      </c>
      <c r="R21" s="11">
        <f t="shared" si="10"/>
        <v>-0.52160585266772719</v>
      </c>
    </row>
    <row r="22" spans="1:18" x14ac:dyDescent="0.3">
      <c r="A22" s="6" t="s">
        <v>27</v>
      </c>
      <c r="B22" s="7">
        <v>4827</v>
      </c>
      <c r="C22" s="7">
        <v>7626</v>
      </c>
      <c r="D22" s="7">
        <f t="shared" si="0"/>
        <v>12453</v>
      </c>
      <c r="E22" s="8">
        <f t="shared" si="1"/>
        <v>0.6329661683713611</v>
      </c>
      <c r="F22" s="9">
        <f t="shared" si="11"/>
        <v>1.5798632691112493</v>
      </c>
      <c r="G22" s="7">
        <v>5251</v>
      </c>
      <c r="H22" s="7">
        <v>5901</v>
      </c>
      <c r="I22" s="7">
        <f t="shared" si="3"/>
        <v>11152</v>
      </c>
      <c r="J22" s="8">
        <f t="shared" si="4"/>
        <v>0.88984917810540587</v>
      </c>
      <c r="K22" s="9">
        <f t="shared" si="12"/>
        <v>1.1237859455341839</v>
      </c>
      <c r="L22" s="7">
        <v>4674</v>
      </c>
      <c r="M22" s="7">
        <v>5081</v>
      </c>
      <c r="N22" s="7">
        <f t="shared" si="6"/>
        <v>9755</v>
      </c>
      <c r="O22" s="8">
        <f t="shared" si="7"/>
        <v>0.91989765794135014</v>
      </c>
      <c r="P22" s="18">
        <f t="shared" si="13"/>
        <v>1.0870774497218656</v>
      </c>
      <c r="Q22" s="33">
        <f t="shared" si="9"/>
        <v>0.81423766813937226</v>
      </c>
      <c r="R22" s="11">
        <f t="shared" si="10"/>
        <v>-0.18576233186062774</v>
      </c>
    </row>
    <row r="23" spans="1:18" x14ac:dyDescent="0.3">
      <c r="A23" s="6" t="s">
        <v>28</v>
      </c>
      <c r="B23" s="7">
        <v>10465</v>
      </c>
      <c r="C23" s="7">
        <v>4627</v>
      </c>
      <c r="D23" s="7">
        <f t="shared" si="0"/>
        <v>15092</v>
      </c>
      <c r="E23" s="8">
        <f t="shared" si="1"/>
        <v>2.2617246596066565</v>
      </c>
      <c r="F23" s="9">
        <f t="shared" si="11"/>
        <v>0.44214046822742475</v>
      </c>
      <c r="G23" s="7">
        <v>7565</v>
      </c>
      <c r="H23" s="7">
        <v>3648</v>
      </c>
      <c r="I23" s="7">
        <f t="shared" si="3"/>
        <v>11213</v>
      </c>
      <c r="J23" s="8">
        <f t="shared" si="4"/>
        <v>2.0737390350877192</v>
      </c>
      <c r="K23" s="9">
        <f t="shared" si="12"/>
        <v>0.48222075346992732</v>
      </c>
      <c r="L23" s="7">
        <v>7512</v>
      </c>
      <c r="M23" s="7">
        <v>3938</v>
      </c>
      <c r="N23" s="7">
        <f t="shared" si="6"/>
        <v>11450</v>
      </c>
      <c r="O23" s="8">
        <f t="shared" si="7"/>
        <v>1.9075672930421534</v>
      </c>
      <c r="P23" s="18">
        <f t="shared" si="13"/>
        <v>0.52422790202342917</v>
      </c>
      <c r="Q23" s="33">
        <f t="shared" si="9"/>
        <v>2.0810103292455095</v>
      </c>
      <c r="R23" s="11">
        <f t="shared" si="10"/>
        <v>1.0810103292455095</v>
      </c>
    </row>
    <row r="24" spans="1:18" x14ac:dyDescent="0.3">
      <c r="A24" s="6" t="s">
        <v>29</v>
      </c>
      <c r="B24" s="7">
        <v>13794</v>
      </c>
      <c r="C24" s="7">
        <v>7841</v>
      </c>
      <c r="D24" s="7">
        <f t="shared" si="0"/>
        <v>21635</v>
      </c>
      <c r="E24" s="8">
        <f t="shared" si="1"/>
        <v>1.7592143859201632</v>
      </c>
      <c r="F24" s="9">
        <f t="shared" si="11"/>
        <v>0.56843555168914017</v>
      </c>
      <c r="G24" s="7">
        <v>13701</v>
      </c>
      <c r="H24" s="7">
        <v>7981</v>
      </c>
      <c r="I24" s="7">
        <f t="shared" si="3"/>
        <v>21682</v>
      </c>
      <c r="J24" s="8">
        <f t="shared" si="4"/>
        <v>1.7167021676481644</v>
      </c>
      <c r="K24" s="9">
        <f t="shared" si="12"/>
        <v>0.58251222538500835</v>
      </c>
      <c r="L24" s="7">
        <v>12353</v>
      </c>
      <c r="M24" s="7">
        <v>7431</v>
      </c>
      <c r="N24" s="7">
        <f t="shared" si="6"/>
        <v>19784</v>
      </c>
      <c r="O24" s="8">
        <f t="shared" si="7"/>
        <v>1.662360382182748</v>
      </c>
      <c r="P24" s="18">
        <f t="shared" si="13"/>
        <v>0.60155427831296038</v>
      </c>
      <c r="Q24" s="33">
        <f t="shared" si="9"/>
        <v>1.7127589785836921</v>
      </c>
      <c r="R24" s="11">
        <f t="shared" si="10"/>
        <v>0.71275897858369208</v>
      </c>
    </row>
    <row r="25" spans="1:18" x14ac:dyDescent="0.3">
      <c r="A25" s="6" t="s">
        <v>30</v>
      </c>
      <c r="B25" s="7">
        <v>63</v>
      </c>
      <c r="C25" s="7">
        <v>254</v>
      </c>
      <c r="D25" s="7">
        <f t="shared" si="0"/>
        <v>317</v>
      </c>
      <c r="E25" s="8">
        <f t="shared" si="1"/>
        <v>0.24803149606299213</v>
      </c>
      <c r="F25" s="9">
        <f t="shared" si="11"/>
        <v>4.0317460317460316</v>
      </c>
      <c r="G25" s="7">
        <v>58</v>
      </c>
      <c r="H25" s="7">
        <v>280</v>
      </c>
      <c r="I25" s="7">
        <f t="shared" si="3"/>
        <v>338</v>
      </c>
      <c r="J25" s="8">
        <f t="shared" si="4"/>
        <v>0.20714285714285716</v>
      </c>
      <c r="K25" s="9">
        <f t="shared" si="12"/>
        <v>4.8275862068965516</v>
      </c>
      <c r="L25" s="7">
        <v>566</v>
      </c>
      <c r="M25" s="7">
        <v>790</v>
      </c>
      <c r="N25" s="7">
        <f t="shared" si="6"/>
        <v>1356</v>
      </c>
      <c r="O25" s="8">
        <f t="shared" si="7"/>
        <v>0.71645569620253169</v>
      </c>
      <c r="P25" s="18">
        <f t="shared" si="13"/>
        <v>1.3957597173144876</v>
      </c>
      <c r="Q25" s="33">
        <f t="shared" si="9"/>
        <v>0.39054334980279365</v>
      </c>
      <c r="R25" s="11">
        <f t="shared" si="10"/>
        <v>-0.6094566501972063</v>
      </c>
    </row>
    <row r="26" spans="1:18" x14ac:dyDescent="0.3">
      <c r="A26" s="6" t="s">
        <v>31</v>
      </c>
      <c r="B26" s="7">
        <v>1531</v>
      </c>
      <c r="C26" s="7">
        <v>1711</v>
      </c>
      <c r="D26" s="7">
        <f t="shared" si="0"/>
        <v>3242</v>
      </c>
      <c r="E26" s="8">
        <f t="shared" si="1"/>
        <v>0.89479836353009934</v>
      </c>
      <c r="F26" s="9">
        <f t="shared" si="11"/>
        <v>1.1175702155453953</v>
      </c>
      <c r="G26" s="7">
        <v>1559</v>
      </c>
      <c r="H26" s="7">
        <v>1938</v>
      </c>
      <c r="I26" s="7">
        <f t="shared" si="3"/>
        <v>3497</v>
      </c>
      <c r="J26" s="8">
        <f t="shared" si="4"/>
        <v>0.804437564499484</v>
      </c>
      <c r="K26" s="9">
        <f t="shared" si="12"/>
        <v>1.2431045542014112</v>
      </c>
      <c r="L26" s="7">
        <v>1534</v>
      </c>
      <c r="M26" s="7">
        <v>1436</v>
      </c>
      <c r="N26" s="7">
        <f t="shared" si="6"/>
        <v>2970</v>
      </c>
      <c r="O26" s="8">
        <f t="shared" si="7"/>
        <v>1.0682451253481895</v>
      </c>
      <c r="P26" s="18">
        <f t="shared" si="13"/>
        <v>0.9361147327249022</v>
      </c>
      <c r="Q26" s="33">
        <f t="shared" si="9"/>
        <v>0.9224936844592575</v>
      </c>
      <c r="R26" s="11">
        <f t="shared" si="10"/>
        <v>-7.7506315540742499E-2</v>
      </c>
    </row>
    <row r="27" spans="1:18" x14ac:dyDescent="0.3">
      <c r="A27" s="6" t="s">
        <v>32</v>
      </c>
      <c r="B27" s="7">
        <v>4407</v>
      </c>
      <c r="C27" s="7">
        <v>932</v>
      </c>
      <c r="D27" s="7">
        <f t="shared" si="0"/>
        <v>5339</v>
      </c>
      <c r="E27" s="8">
        <f t="shared" si="1"/>
        <v>4.7285407725321891</v>
      </c>
      <c r="F27" s="9">
        <f t="shared" si="11"/>
        <v>0.21148173360562741</v>
      </c>
      <c r="G27" s="7">
        <v>4336</v>
      </c>
      <c r="H27" s="7">
        <v>1036</v>
      </c>
      <c r="I27" s="7">
        <f t="shared" si="3"/>
        <v>5372</v>
      </c>
      <c r="J27" s="8">
        <f t="shared" si="4"/>
        <v>4.185328185328185</v>
      </c>
      <c r="K27" s="9">
        <f t="shared" si="12"/>
        <v>0.238929889298893</v>
      </c>
      <c r="L27" s="7">
        <v>7996</v>
      </c>
      <c r="M27" s="7">
        <v>1808</v>
      </c>
      <c r="N27" s="7">
        <f t="shared" si="6"/>
        <v>9804</v>
      </c>
      <c r="O27" s="8">
        <f t="shared" si="7"/>
        <v>4.4225663716814161</v>
      </c>
      <c r="P27" s="18">
        <f t="shared" si="13"/>
        <v>0.22611305652826413</v>
      </c>
      <c r="Q27" s="33">
        <f t="shared" si="9"/>
        <v>4.4454784431805967</v>
      </c>
      <c r="R27" s="11">
        <f t="shared" si="10"/>
        <v>3.4454784431805967</v>
      </c>
    </row>
    <row r="28" spans="1:18" x14ac:dyDescent="0.3">
      <c r="A28" s="15" t="s">
        <v>33</v>
      </c>
      <c r="B28" s="16">
        <f>SUM(B3:B27)</f>
        <v>247115</v>
      </c>
      <c r="C28" s="16">
        <f t="shared" ref="C28:N28" si="14">SUM(C3:C27)</f>
        <v>245567</v>
      </c>
      <c r="D28" s="16">
        <f t="shared" si="14"/>
        <v>492682</v>
      </c>
      <c r="E28" s="16"/>
      <c r="F28" s="16"/>
      <c r="G28" s="16">
        <f t="shared" si="14"/>
        <v>245724</v>
      </c>
      <c r="H28" s="16">
        <f t="shared" si="14"/>
        <v>243386</v>
      </c>
      <c r="I28" s="16">
        <f t="shared" si="14"/>
        <v>489110</v>
      </c>
      <c r="J28" s="16"/>
      <c r="K28" s="16"/>
      <c r="L28" s="16">
        <f t="shared" si="14"/>
        <v>239494</v>
      </c>
      <c r="M28" s="16">
        <f t="shared" si="14"/>
        <v>234765</v>
      </c>
      <c r="N28" s="16">
        <f t="shared" si="14"/>
        <v>474259</v>
      </c>
      <c r="O28" s="16"/>
      <c r="P28" s="16"/>
      <c r="Q28" s="16"/>
      <c r="R28" s="16"/>
    </row>
    <row r="30" spans="1:18" x14ac:dyDescent="0.3">
      <c r="A30" s="6" t="s">
        <v>116</v>
      </c>
    </row>
  </sheetData>
  <mergeCells count="3">
    <mergeCell ref="B1:F1"/>
    <mergeCell ref="G1:K1"/>
    <mergeCell ref="L1:P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1C4CF65525C740830796F6B3EBF98F" ma:contentTypeVersion="11" ma:contentTypeDescription="Create a new document." ma:contentTypeScope="" ma:versionID="0d1a0b7fb9cab8c448b8336751c907f7">
  <xsd:schema xmlns:xsd="http://www.w3.org/2001/XMLSchema" xmlns:xs="http://www.w3.org/2001/XMLSchema" xmlns:p="http://schemas.microsoft.com/office/2006/metadata/properties" xmlns:ns2="372fbbd9-b6f1-4d5e-8635-0af5b27df7d1" xmlns:ns3="04f3e540-9c69-4352-862b-3b902965ebc5" targetNamespace="http://schemas.microsoft.com/office/2006/metadata/properties" ma:root="true" ma:fieldsID="f6ad337141e82333323b57f7f31071ea" ns2:_="" ns3:_="">
    <xsd:import namespace="372fbbd9-b6f1-4d5e-8635-0af5b27df7d1"/>
    <xsd:import namespace="04f3e540-9c69-4352-862b-3b902965ebc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2fbbd9-b6f1-4d5e-8635-0af5b27df7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f3e540-9c69-4352-862b-3b902965ebc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3AC586-211A-45D9-8BF4-7C74D0D0C2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2fbbd9-b6f1-4d5e-8635-0af5b27df7d1"/>
    <ds:schemaRef ds:uri="04f3e540-9c69-4352-862b-3b902965eb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842CB8-21F2-4FE5-BE6F-A8AB78FE15CD}">
  <ds:schemaRefs>
    <ds:schemaRef ds:uri="http://purl.org/dc/elements/1.1/"/>
    <ds:schemaRef ds:uri="http://schemas.microsoft.com/office/2006/metadata/properties"/>
    <ds:schemaRef ds:uri="04f3e540-9c69-4352-862b-3b902965ebc5"/>
    <ds:schemaRef ds:uri="http://purl.org/dc/terms/"/>
    <ds:schemaRef ds:uri="http://schemas.openxmlformats.org/package/2006/metadata/core-properties"/>
    <ds:schemaRef ds:uri="http://schemas.microsoft.com/office/2006/documentManagement/types"/>
    <ds:schemaRef ds:uri="372fbbd9-b6f1-4d5e-8635-0af5b27df7d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39AC3E1-54C2-4C2E-8FBB-36B7306C0C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3yr circulation </vt:lpstr>
      <vt:lpstr>3yr collection</vt:lpstr>
      <vt:lpstr>3yr V-Cat Shares </vt:lpstr>
      <vt:lpstr>3yr items loaned and recieved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Zimmermann</dc:creator>
  <cp:lastModifiedBy>Katie Zimmermann</cp:lastModifiedBy>
  <dcterms:created xsi:type="dcterms:W3CDTF">2020-08-13T17:28:19Z</dcterms:created>
  <dcterms:modified xsi:type="dcterms:W3CDTF">2020-09-17T20:08:14Z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0x010100511C4CF65525C740830796F6B3EBF98F</vt:lpwstr>
  </property>
</Properties>
</file>